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48B1CB31-E660-4D03-BAD0-7576E59436F1}" xr6:coauthVersionLast="45" xr6:coauthVersionMax="47" xr10:uidLastSave="{00000000-0000-0000-0000-000000000000}"/>
  <bookViews>
    <workbookView xWindow="-120" yWindow="330" windowWidth="20730" windowHeight="1131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E35" i="5" l="1"/>
  <c r="D11" i="10"/>
  <c r="D11" i="8" s="1"/>
  <c r="G31" i="5"/>
  <c r="E31" i="5"/>
  <c r="B2" i="5"/>
  <c r="E4" i="5"/>
  <c r="E3" i="5"/>
  <c r="D12" i="8" l="1"/>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1" i="5"/>
  <c r="H10" i="5"/>
  <c r="E31" i="8" l="1"/>
  <c r="F31" i="8"/>
  <c r="I29" i="8"/>
  <c r="G29" i="8" s="1"/>
  <c r="I28" i="8"/>
  <c r="G28" i="8" s="1"/>
  <c r="H12" i="8"/>
  <c r="E22" i="8"/>
  <c r="I22" i="8" s="1"/>
  <c r="H11" i="8"/>
  <c r="I17" i="8" l="1"/>
  <c r="G17" i="8" s="1"/>
  <c r="I20" i="8"/>
  <c r="G20" i="8" s="1"/>
  <c r="I12" i="8"/>
  <c r="G12" i="8" s="1"/>
  <c r="I15" i="8"/>
  <c r="G15" i="8" s="1"/>
  <c r="I18" i="8"/>
  <c r="G18" i="8" s="1"/>
  <c r="I13" i="8"/>
  <c r="G13" i="8" s="1"/>
  <c r="I16" i="8"/>
  <c r="G16" i="8" s="1"/>
  <c r="I14" i="8"/>
  <c r="G14" i="8" s="1"/>
  <c r="I19" i="8"/>
  <c r="G19" i="8" s="1"/>
  <c r="I11" i="8"/>
  <c r="G11" i="8" s="1"/>
  <c r="D12" i="10" s="1"/>
  <c r="G32" i="5" s="1"/>
  <c r="H32" i="5" s="1"/>
  <c r="F22" i="8"/>
  <c r="G30" i="8"/>
  <c r="G21" i="8" l="1"/>
</calcChain>
</file>

<file path=xl/sharedStrings.xml><?xml version="1.0" encoding="utf-8"?>
<sst xmlns="http://schemas.openxmlformats.org/spreadsheetml/2006/main" count="267" uniqueCount="124">
  <si>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</si>
  <si>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</si>
  <si>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</si>
  <si>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</si>
  <si>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</si>
  <si>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</si>
  <si>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</si>
  <si>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</si>
  <si>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</si>
  <si>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</si>
  <si>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</si>
  <si>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</si>
  <si>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</si>
  <si>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</si>
  <si>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</si>
  <si>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</si>
  <si>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</si>
  <si>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</si>
  <si>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</si>
  <si>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</si>
  <si>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</si>
  <si>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</si>
  <si>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</si>
  <si>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</si>
  <si>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</si>
  <si>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</si>
  <si>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</si>
  <si>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</si>
  <si>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</si>
  <si>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</si>
  <si>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</si>
  <si>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</si>
  <si>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</si>
  <si>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</si>
  <si>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</si>
  <si>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</si>
  <si>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</si>
  <si>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</si>
  <si>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</si>
  <si>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</si>
  <si>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</si>
  <si>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</si>
  <si>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</si>
  <si>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</si>
  <si>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</si>
  <si>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</si>
  <si>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</si>
  <si>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</si>
  <si>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</si>
  <si>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</si>
  <si>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</si>
  <si>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</si>
  <si>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</si>
  <si>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</si>
  <si>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</si>
  <si>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</si>
  <si>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</si>
  <si>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</si>
  <si>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</si>
  <si>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</si>
  <si>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</si>
  <si>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</si>
  <si>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</si>
  <si>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</si>
  <si>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</si>
  <si>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</si>
  <si>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</si>
  <si>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</si>
  <si>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</si>
  <si>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</si>
  <si>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</si>
  <si>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</si>
  <si>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</si>
  <si>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</si>
  <si>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</si>
  <si>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</si>
  <si>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</si>
  <si>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</si>
  <si>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</si>
  <si>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</si>
  <si>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</si>
  <si>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</si>
  <si>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</si>
  <si>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</si>
  <si>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</si>
  <si>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</si>
  <si>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</si>
  <si>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</si>
  <si>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</si>
  <si>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</si>
  <si>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</si>
  <si>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</si>
  <si>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</si>
  <si>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</si>
  <si>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</si>
  <si>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</si>
  <si>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</si>
  <si>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</si>
  <si>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</si>
  <si>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</si>
  <si>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</si>
  <si>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</si>
  <si>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</si>
  <si>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</si>
  <si>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</si>
  <si>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</si>
  <si>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</si>
  <si>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</si>
  <si>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</si>
  <si>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</si>
  <si>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</si>
  <si>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</si>
  <si>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</si>
  <si>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</si>
  <si>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</si>
  <si>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</si>
  <si>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</si>
  <si>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</si>
  <si>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As運搬</t>
    <rPh sb="2" eb="4">
      <t>ウンパン</t>
    </rPh>
    <phoneticPr fontId="1"/>
  </si>
  <si>
    <t>村道3145号線</t>
    <rPh sb="0" eb="2">
      <t>ソンドウ</t>
    </rPh>
    <rPh sb="6" eb="8">
      <t>ゴウセン</t>
    </rPh>
    <phoneticPr fontId="1"/>
  </si>
  <si>
    <t>切久保</t>
    <rPh sb="0" eb="3">
      <t>キリクボ</t>
    </rPh>
    <phoneticPr fontId="1"/>
  </si>
  <si>
    <t>　　3日×2人/日=　6人</t>
    <rPh sb="3" eb="4">
      <t>ヒ</t>
    </rPh>
    <rPh sb="6" eb="7">
      <t>ヒト</t>
    </rPh>
    <rPh sb="8" eb="9">
      <t>ヒ</t>
    </rPh>
    <rPh sb="12" eb="13">
      <t>ヒト</t>
    </rPh>
    <phoneticPr fontId="1"/>
  </si>
  <si>
    <t>位置図</t>
  </si>
  <si>
    <t>https://maps.app.goo.gl/pFYT41mSapwhxAG86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</si>
</sst>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xf numFmtId="0" fontId="22" fillId="0" borderId="0" xfId="2"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444500</xdr:colOff>
      <xdr:row>4</xdr:row>
      <xdr:rowOff>63500</xdr:rowOff>
    </xdr:from>
    <xdr:to>
      <xdr:col>8</xdr:col>
      <xdr:colOff>108379</xdr:colOff>
      <xdr:row>26</xdr:row>
      <xdr:rowOff>32282</xdr:rowOff>
    </xdr:to>
    <xdr:pic>
      <xdr:nvPicPr>
        <xdr:cNvPr id="2" name="図 1">
          <a:extLst>
            <a:ext uri="{FF2B5EF4-FFF2-40B4-BE49-F238E27FC236}">
              <a16:creationId xmlns:a16="http://schemas.microsoft.com/office/drawing/2014/main" id="{6EB20D60-AEF7-4248-ACB0-A13E4006FC35}"/>
            </a:ext>
          </a:extLst>
        </xdr:cNvPr>
        <xdr:cNvPicPr>
          <a:picLocks noChangeAspect="1"/>
        </xdr:cNvPicPr>
      </xdr:nvPicPr>
      <xdr:blipFill>
        <a:blip xmlns:r="http://schemas.openxmlformats.org/officeDocument/2006/relationships" r:embed="rId1"/>
        <a:stretch>
          <a:fillRect/>
        </a:stretch>
      </xdr:blipFill>
      <xdr:spPr>
        <a:xfrm>
          <a:off x="2492375" y="762000"/>
          <a:ext cx="3077004" cy="3810532"/>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pFYT41mSapwhxAG8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workbookViewId="0">
      <selection activeCell="D13" sqref="D13:D14"/>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105</v>
      </c>
    </row>
    <row r="4" spans="2:5" x14ac:dyDescent="0.15">
      <c r="B4" s="101"/>
      <c r="C4" s="101"/>
      <c r="D4" s="101" t="s">
        <v>110</v>
      </c>
      <c r="E4" s="101" t="s">
        <v>109</v>
      </c>
    </row>
    <row r="5" spans="2:5" x14ac:dyDescent="0.15">
      <c r="B5" s="98"/>
      <c r="C5" s="94" t="s">
        <v>95</v>
      </c>
      <c r="D5" s="95" t="s">
        <v>96</v>
      </c>
      <c r="E5" s="94"/>
    </row>
    <row r="6" spans="2:5" x14ac:dyDescent="0.15">
      <c r="B6" s="100" t="s">
        <v>108</v>
      </c>
      <c r="C6" s="94" t="s">
        <v>94</v>
      </c>
      <c r="D6" s="95" t="s">
        <v>119</v>
      </c>
      <c r="E6" s="94"/>
    </row>
    <row r="7" spans="2:5" x14ac:dyDescent="0.15">
      <c r="B7" s="100"/>
      <c r="C7" s="94" t="s">
        <v>97</v>
      </c>
      <c r="D7" s="95" t="s">
        <v>120</v>
      </c>
      <c r="E7" s="94"/>
    </row>
    <row r="8" spans="2:5" x14ac:dyDescent="0.15">
      <c r="B8" s="100"/>
      <c r="C8" s="94" t="s">
        <v>19</v>
      </c>
      <c r="D8" s="96">
        <v>130</v>
      </c>
      <c r="E8" s="94"/>
    </row>
    <row r="9" spans="2:5" x14ac:dyDescent="0.15">
      <c r="B9" s="100"/>
      <c r="C9" s="94" t="s">
        <v>99</v>
      </c>
      <c r="D9" s="97" t="s">
        <v>100</v>
      </c>
      <c r="E9" s="94"/>
    </row>
    <row r="10" spans="2:5" x14ac:dyDescent="0.15">
      <c r="B10" s="100"/>
      <c r="C10" s="94" t="s">
        <v>20</v>
      </c>
      <c r="D10" s="96">
        <v>1200</v>
      </c>
      <c r="E10" s="94"/>
    </row>
    <row r="11" spans="2:5" x14ac:dyDescent="0.15">
      <c r="B11" s="98" t="s">
        <v>101</v>
      </c>
      <c r="C11" s="94" t="s">
        <v>102</v>
      </c>
      <c r="D11" s="94">
        <f>D8*2</f>
        <v>260</v>
      </c>
      <c r="E11" s="94" t="s">
        <v>106</v>
      </c>
    </row>
    <row r="12" spans="2:5" x14ac:dyDescent="0.15">
      <c r="B12" s="99"/>
      <c r="C12" s="94" t="s">
        <v>103</v>
      </c>
      <c r="D12" s="94">
        <f>区画線!G11</f>
        <v>1500</v>
      </c>
      <c r="E12" s="94"/>
    </row>
    <row r="13" spans="2:5" x14ac:dyDescent="0.15">
      <c r="B13" s="98" t="s">
        <v>104</v>
      </c>
      <c r="C13" s="94" t="s">
        <v>102</v>
      </c>
      <c r="D13" s="94"/>
      <c r="E13" s="94" t="s">
        <v>107</v>
      </c>
    </row>
    <row r="14" spans="2:5" x14ac:dyDescent="0.15">
      <c r="B14" s="99"/>
      <c r="C14" s="94" t="s">
        <v>103</v>
      </c>
      <c r="D14" s="94"/>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3" t="str">
        <f>基本事項!D5&amp;"　"&amp;基本事項!D6&amp;"　"&amp;基本事項!D7&amp;"　村道舗装修繕工事"</f>
        <v>令和7年度　村道3145号線　切久保　村道舗装修繕工事</v>
      </c>
      <c r="C2" s="103"/>
      <c r="D2" s="103"/>
      <c r="E2" s="103"/>
      <c r="F2" s="103"/>
      <c r="G2" s="103"/>
      <c r="H2" s="91" t="s">
        <v>98</v>
      </c>
      <c r="I2" s="90"/>
      <c r="J2" s="90"/>
      <c r="L2" s="2"/>
      <c r="M2" s="2"/>
      <c r="N2" s="2"/>
      <c r="O2" s="5"/>
      <c r="P2" s="2"/>
    </row>
    <row r="3" spans="2:16" s="14" customFormat="1" ht="15.75" customHeight="1" x14ac:dyDescent="0.15">
      <c r="B3" s="5"/>
      <c r="C3" s="102" t="s">
        <v>20</v>
      </c>
      <c r="D3" s="102"/>
      <c r="E3" s="13" t="str">
        <f>"A＝"&amp;基本事項!D10&amp;"m2"</f>
        <v>A＝1200m2</v>
      </c>
      <c r="F3" s="5"/>
      <c r="G3" s="5"/>
      <c r="H3" s="5"/>
      <c r="I3" s="10"/>
      <c r="J3" s="5"/>
      <c r="L3" s="6"/>
      <c r="M3" s="6"/>
      <c r="N3" s="6"/>
      <c r="O3" s="5"/>
      <c r="P3" s="6"/>
    </row>
    <row r="4" spans="2:16" s="14" customFormat="1" ht="15.75" customHeight="1" x14ac:dyDescent="0.15">
      <c r="B4" s="5"/>
      <c r="C4" s="102" t="s">
        <v>19</v>
      </c>
      <c r="D4" s="102"/>
      <c r="E4" s="13" t="str">
        <f>"L="&amp;基本事項!D8&amp;"ｍ"</f>
        <v>L=130ｍ</v>
      </c>
      <c r="F4" s="5"/>
      <c r="G4" s="5"/>
      <c r="H4" s="5"/>
      <c r="I4" s="10"/>
      <c r="J4" s="5"/>
      <c r="L4" s="6"/>
      <c r="M4" s="6"/>
      <c r="N4" s="6"/>
      <c r="O4" s="5"/>
      <c r="P4" s="6"/>
    </row>
    <row r="5" spans="2:16" s="14" customFormat="1" ht="15.75" customHeight="1" x14ac:dyDescent="0.15">
      <c r="B5" s="5"/>
      <c r="C5" s="102" t="s">
        <v>122</v>
      </c>
      <c r="D5" s="102"/>
      <c r="E5" s="122" t="s">
        <v>123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2" t="s">
        <v>2</v>
      </c>
      <c r="E7" s="102"/>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112</v>
      </c>
      <c r="F9" s="6"/>
      <c r="G9" s="5"/>
      <c r="H9" s="2"/>
      <c r="I9" s="10"/>
      <c r="J9" s="2"/>
      <c r="L9" s="11" t="s">
        <v>113</v>
      </c>
      <c r="M9" s="20"/>
      <c r="N9" s="2" t="s">
        <v>116</v>
      </c>
      <c r="O9" s="5"/>
      <c r="P9" s="2"/>
    </row>
    <row r="10" spans="2:16" customFormat="1" ht="15.75" customHeight="1" x14ac:dyDescent="0.15">
      <c r="B10" s="6"/>
      <c r="C10" s="2"/>
      <c r="D10" s="16" t="s">
        <v>6</v>
      </c>
      <c r="E10" s="17">
        <f>基本事項!D10</f>
        <v>1200</v>
      </c>
      <c r="F10" s="12" t="s">
        <v>5</v>
      </c>
      <c r="G10" s="87">
        <f>基本事項!D10</f>
        <v>1200</v>
      </c>
      <c r="H10" s="18">
        <f>G10</f>
        <v>1200</v>
      </c>
      <c r="I10" s="10" t="s">
        <v>21</v>
      </c>
      <c r="J10" s="2"/>
      <c r="L10" s="11" t="s">
        <v>114</v>
      </c>
      <c r="M10" s="20"/>
      <c r="N10" s="2" t="s">
        <v>117</v>
      </c>
      <c r="O10" s="5"/>
      <c r="P10" s="2"/>
    </row>
    <row r="11" spans="2:16" ht="15.75" customHeight="1" x14ac:dyDescent="0.15">
      <c r="B11" s="33"/>
      <c r="C11" s="34"/>
      <c r="D11" s="33"/>
      <c r="E11" s="35"/>
      <c r="F11" s="35"/>
      <c r="G11" s="33"/>
      <c r="H11" s="34"/>
      <c r="I11" s="37"/>
      <c r="J11" s="34"/>
      <c r="L11" s="11" t="s">
        <v>115</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t="str">
        <f>"＝"&amp;基本事項!D8&amp;"*2"</f>
        <v>＝130*2</v>
      </c>
      <c r="F31" s="12" t="s">
        <v>5</v>
      </c>
      <c r="G31" s="87">
        <f>基本事項!D8*2</f>
        <v>260</v>
      </c>
      <c r="H31" s="18">
        <f>G31</f>
        <v>260</v>
      </c>
      <c r="I31" s="10" t="s">
        <v>22</v>
      </c>
      <c r="J31" s="2"/>
      <c r="L31" s="2"/>
      <c r="M31" s="2"/>
      <c r="N31" s="2"/>
      <c r="O31" s="5"/>
      <c r="P31" s="2"/>
    </row>
    <row r="32" spans="2:16" customFormat="1" ht="15.75" customHeight="1" x14ac:dyDescent="0.15">
      <c r="B32" s="6"/>
      <c r="C32" s="12" t="s">
        <v>32</v>
      </c>
      <c r="D32" s="16" t="s">
        <v>6</v>
      </c>
      <c r="E32" s="17" t="s">
        <v>36</v>
      </c>
      <c r="F32" s="12"/>
      <c r="G32" s="88">
        <f>基本事項!D12</f>
        <v>1500</v>
      </c>
      <c r="H32" s="18">
        <f>G32</f>
        <v>1500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t="str">
        <f>"＝"&amp;基本事項!D8&amp;"/2"</f>
        <v>＝130/2</v>
      </c>
      <c r="F35" s="12" t="s">
        <v>5</v>
      </c>
      <c r="G35" s="87"/>
      <c r="H35" s="18"/>
      <c r="I35" s="10" t="s">
        <v>22</v>
      </c>
      <c r="J35" s="2"/>
      <c r="L35" s="2"/>
      <c r="M35" s="2"/>
      <c r="N35" s="2"/>
      <c r="O35" s="5"/>
      <c r="P35" s="2"/>
    </row>
    <row r="36" spans="2:16" customFormat="1" ht="15.75" customHeight="1" x14ac:dyDescent="0.15">
      <c r="B36" s="6"/>
      <c r="C36" s="12" t="s">
        <v>32</v>
      </c>
      <c r="D36" s="16" t="s">
        <v>6</v>
      </c>
      <c r="E36" s="17" t="s">
        <v>36</v>
      </c>
      <c r="F36" s="12"/>
      <c r="G36" s="87"/>
      <c r="H36" s="18"/>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121</v>
      </c>
      <c r="F57" s="12" t="s">
        <v>5</v>
      </c>
      <c r="G57" s="6">
        <v>6</v>
      </c>
      <c r="H57" s="2">
        <v>6</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158C1EED-2B9E-4E60-A973-21557E291710}"/>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D12" sqref="D12"/>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2" t="s">
        <v>41</v>
      </c>
      <c r="C2" s="112"/>
      <c r="D2" s="112"/>
      <c r="E2" s="112"/>
      <c r="F2" s="112"/>
      <c r="G2" s="112"/>
      <c r="H2" s="112"/>
    </row>
    <row r="3" spans="1:9" ht="42" customHeight="1" x14ac:dyDescent="0.15">
      <c r="B3" s="120" t="str">
        <f>数量!B2</f>
        <v>令和7年度　村道3145号線　切久保　村道舗装修繕工事</v>
      </c>
      <c r="C3" s="120"/>
      <c r="D3" s="120"/>
      <c r="E3" s="120"/>
      <c r="F3" s="120" t="s">
        <v>111</v>
      </c>
      <c r="G3" s="120"/>
      <c r="H3" s="120"/>
    </row>
    <row r="4" spans="1:9" ht="42" customHeight="1" x14ac:dyDescent="0.15">
      <c r="B4" s="121"/>
      <c r="C4" s="121"/>
      <c r="D4" s="121"/>
      <c r="E4" s="121"/>
      <c r="F4" s="120"/>
      <c r="G4" s="120"/>
      <c r="H4" s="120"/>
    </row>
    <row r="5" spans="1:9" s="47" customFormat="1" ht="42" customHeight="1" x14ac:dyDescent="0.15">
      <c r="A5" s="45"/>
      <c r="B5" s="46" t="s">
        <v>42</v>
      </c>
      <c r="C5" s="113" t="s">
        <v>43</v>
      </c>
      <c r="D5" s="114"/>
      <c r="E5" s="114"/>
      <c r="F5" s="115"/>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4" t="s">
        <v>47</v>
      </c>
      <c r="D8" s="50" t="s">
        <v>48</v>
      </c>
      <c r="E8" s="49" t="s">
        <v>49</v>
      </c>
      <c r="F8" s="49" t="s">
        <v>50</v>
      </c>
      <c r="G8" s="50" t="s">
        <v>51</v>
      </c>
      <c r="H8" s="49" t="s">
        <v>52</v>
      </c>
    </row>
    <row r="9" spans="1:9" s="47" customFormat="1" ht="42" customHeight="1" x14ac:dyDescent="0.15">
      <c r="A9" s="45"/>
      <c r="B9" s="105" t="s">
        <v>53</v>
      </c>
      <c r="C9" s="105"/>
      <c r="D9" s="51" t="s">
        <v>54</v>
      </c>
      <c r="E9" s="52" t="s">
        <v>55</v>
      </c>
      <c r="F9" s="52"/>
      <c r="G9" s="51" t="s">
        <v>54</v>
      </c>
      <c r="H9" s="52"/>
    </row>
    <row r="10" spans="1:9" s="47" customFormat="1" ht="42" customHeight="1" x14ac:dyDescent="0.15">
      <c r="A10" s="45"/>
      <c r="B10" s="106"/>
      <c r="C10" s="106"/>
      <c r="D10" s="53" t="s">
        <v>56</v>
      </c>
      <c r="E10" s="53" t="s">
        <v>57</v>
      </c>
      <c r="F10" s="53" t="s">
        <v>58</v>
      </c>
      <c r="G10" s="53" t="s">
        <v>59</v>
      </c>
      <c r="H10" s="53"/>
    </row>
    <row r="11" spans="1:9" s="47" customFormat="1" ht="42" customHeight="1" x14ac:dyDescent="0.15">
      <c r="A11" s="45"/>
      <c r="B11" s="54" t="s">
        <v>60</v>
      </c>
      <c r="C11" s="46" t="s">
        <v>44</v>
      </c>
      <c r="D11" s="55">
        <f>基本事項!D11</f>
        <v>260</v>
      </c>
      <c r="E11" s="56">
        <f t="shared" ref="E11:E20" si="0">LOOKUP(B11,B$41:B$58,D$41:D$58)</f>
        <v>3000</v>
      </c>
      <c r="F11" s="57">
        <f>IF(E11=0,"",ROUND(D11/E11,5))</f>
        <v>8.6669999999999997E-2</v>
      </c>
      <c r="G11" s="58">
        <f>IF(I11&lt;100,ROUND(I11,0),ROUND(I11,-1))</f>
        <v>1500</v>
      </c>
      <c r="H11" s="59" t="str">
        <f>IF(D11=0,"",IF(F$21&gt;=1,"標準計上","　D'計上"))</f>
        <v>　D'計上</v>
      </c>
      <c r="I11" s="60">
        <f t="shared" ref="I11:I20" si="1">ROUND(D11*$I$22,0)</f>
        <v>1500</v>
      </c>
    </row>
    <row r="12" spans="1:9" s="47" customFormat="1" ht="42" customHeight="1" x14ac:dyDescent="0.15">
      <c r="A12" s="45"/>
      <c r="B12" s="54" t="s">
        <v>61</v>
      </c>
      <c r="C12" s="46" t="s">
        <v>44</v>
      </c>
      <c r="D12" s="55">
        <f>基本事項!D13</f>
        <v>0</v>
      </c>
      <c r="E12" s="56">
        <f t="shared" si="0"/>
        <v>2500</v>
      </c>
      <c r="F12" s="57">
        <f t="shared" ref="F12:F20" si="2">IF(E12=0,"",ROUND(D12/E12,5))</f>
        <v>0</v>
      </c>
      <c r="G12" s="58">
        <f t="shared" ref="G12:G20" si="3">IF(I12&lt;100,ROUND(I12,0),ROUND(I12,-1))</f>
        <v>0</v>
      </c>
      <c r="H12" s="59" t="str">
        <f t="shared" ref="H12:H20" si="4">IF(D12=0,"",IF(F$21&gt;=1,"標準計上","　D'計上"))</f>
        <v/>
      </c>
      <c r="I12" s="60">
        <f t="shared" si="1"/>
        <v>0</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260</v>
      </c>
      <c r="E21" s="49" t="s">
        <v>64</v>
      </c>
      <c r="F21" s="63">
        <f>SUM(F11:F20)</f>
        <v>8.6669999999999997E-2</v>
      </c>
      <c r="G21" s="62">
        <f>SUM(G11:G20)</f>
        <v>1500</v>
      </c>
      <c r="H21" s="64"/>
      <c r="I21" s="47">
        <v>1</v>
      </c>
    </row>
    <row r="22" spans="1:9" s="47" customFormat="1" ht="42" customHeight="1" thickBot="1" x14ac:dyDescent="0.2">
      <c r="A22" s="45"/>
      <c r="B22" s="107" t="s">
        <v>65</v>
      </c>
      <c r="C22" s="116"/>
      <c r="D22" s="65" t="s">
        <v>66</v>
      </c>
      <c r="E22" s="66">
        <f>IF(F21&lt;=0.5,0.5,IF(F21&lt;=1,1,F21))</f>
        <v>0.5</v>
      </c>
      <c r="F22" s="117" t="str">
        <f>IF(F21=0,"","α＝"&amp;E22&amp;"／"&amp;F21&amp;"＝"&amp;I22)</f>
        <v>α＝0.5／0.08667＝5.77</v>
      </c>
      <c r="G22" s="118"/>
      <c r="H22" s="119"/>
      <c r="I22" s="67">
        <f>IF(F21=0,0,ROUND(E22/F21,2))</f>
        <v>5.77</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4" t="s">
        <v>47</v>
      </c>
      <c r="D25" s="49" t="s">
        <v>48</v>
      </c>
      <c r="E25" s="49" t="s">
        <v>49</v>
      </c>
      <c r="F25" s="49" t="s">
        <v>50</v>
      </c>
      <c r="G25" s="49" t="s">
        <v>51</v>
      </c>
      <c r="H25" s="49" t="s">
        <v>52</v>
      </c>
    </row>
    <row r="26" spans="1:9" s="47" customFormat="1" ht="42" customHeight="1" x14ac:dyDescent="0.15">
      <c r="A26" s="45"/>
      <c r="B26" s="105" t="s">
        <v>53</v>
      </c>
      <c r="C26" s="105"/>
      <c r="D26" s="52" t="s">
        <v>54</v>
      </c>
      <c r="E26" s="52" t="s">
        <v>55</v>
      </c>
      <c r="F26" s="52"/>
      <c r="G26" s="52" t="s">
        <v>54</v>
      </c>
      <c r="H26" s="52"/>
    </row>
    <row r="27" spans="1:9" s="47" customFormat="1" ht="42" customHeight="1" x14ac:dyDescent="0.15">
      <c r="A27" s="45"/>
      <c r="B27" s="106"/>
      <c r="C27" s="106"/>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7" t="s">
        <v>65</v>
      </c>
      <c r="C31" s="108"/>
      <c r="D31" s="46" t="s">
        <v>66</v>
      </c>
      <c r="E31" s="57">
        <f>IF(F30&lt;=0.5,0.5,IF(F30&lt;=1,1,F30))</f>
        <v>0.5</v>
      </c>
      <c r="F31" s="109" t="str">
        <f>IF(F30=0,"","α＝"&amp;E31&amp;"／"&amp;F30&amp;"＝"&amp;I31)</f>
        <v/>
      </c>
      <c r="G31" s="110"/>
      <c r="H31" s="111"/>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B3" sqref="B3"/>
    </sheetView>
  </sheetViews>
  <sheetFormatPr defaultRowHeight="13.5" x14ac:dyDescent="0.15"/>
  <sheetData>
    <row r="1" spans="2:2" x14ac:dyDescent="0.15">
      <c r="B1" t="s">
        <v>118</v>
      </c>
    </row>
    <row r="32" spans="2:2" x14ac:dyDescent="0.15">
      <c r="B32" t="s">
        <v>93</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2025-06-20T05:14:16Z</dcterms:modified>
</cp:coreProperties>
</file>