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49\共有フォルダ\土木振興係共有\362土｜白馬村設計書\R7白馬村橋梁点検業務\実施設計書\金入設計書\積算データ\"/>
    </mc:Choice>
  </mc:AlternateContent>
  <xr:revisionPtr revIDLastSave="0" documentId="13_ncr:1_{D73B5DF5-F8FD-4951-A99F-8BF903869E41}" xr6:coauthVersionLast="47" xr6:coauthVersionMax="47" xr10:uidLastSave="{00000000-0000-0000-0000-000000000000}"/>
  <bookViews>
    <workbookView xWindow="-120" yWindow="-120" windowWidth="29040" windowHeight="15720" xr2:uid="{53E366C0-1D24-49E6-A8AC-DF14F17D123F}"/>
  </bookViews>
  <sheets>
    <sheet name="数量集計表" sheetId="3" r:id="rId1"/>
    <sheet name="点検日数計算書" sheetId="1" r:id="rId2"/>
    <sheet name="点検調書作成日数計算書" sheetId="2" r:id="rId3"/>
  </sheets>
  <definedNames>
    <definedName name="_xlnm.Print_Area" localSheetId="0">数量集計表!$B$1:$H$32</definedName>
    <definedName name="_xlnm.Print_Area" localSheetId="2">点検調書作成日数計算書!$B$1:$K$34</definedName>
    <definedName name="_xlnm.Print_Area" localSheetId="1">点検日数計算書!$B$1:$Q$33</definedName>
    <definedName name="_xlnm.Print_Titles" localSheetId="0">数量集計表!$1:$4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3" l="1"/>
  <c r="G10" i="3"/>
  <c r="G12" i="3"/>
  <c r="G14" i="3"/>
  <c r="G16" i="3"/>
  <c r="G18" i="3"/>
  <c r="G20" i="3"/>
  <c r="G22" i="3"/>
  <c r="G24" i="3"/>
  <c r="G26" i="3"/>
  <c r="G28" i="3"/>
  <c r="G8" i="3"/>
  <c r="H38" i="2"/>
  <c r="H37" i="2"/>
  <c r="K33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9" i="2"/>
  <c r="Q18" i="1"/>
  <c r="Q32" i="1" s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14" i="1"/>
  <c r="Q15" i="1"/>
  <c r="Q16" i="1"/>
  <c r="Q17" i="1"/>
  <c r="F37" i="2"/>
  <c r="F24" i="3" s="1"/>
  <c r="F38" i="2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14" i="1"/>
  <c r="J5" i="1" s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14" i="1"/>
  <c r="G26" i="2"/>
  <c r="I26" i="2" s="1"/>
  <c r="G25" i="2"/>
  <c r="I25" i="2" s="1"/>
  <c r="G24" i="2"/>
  <c r="J24" i="2" s="1"/>
  <c r="G23" i="2"/>
  <c r="J23" i="2" s="1"/>
  <c r="G22" i="2"/>
  <c r="I22" i="2" s="1"/>
  <c r="G21" i="2"/>
  <c r="I21" i="2" s="1"/>
  <c r="G20" i="2"/>
  <c r="J20" i="2" s="1"/>
  <c r="G19" i="2"/>
  <c r="J19" i="2" s="1"/>
  <c r="G18" i="2"/>
  <c r="I18" i="2" s="1"/>
  <c r="G17" i="2"/>
  <c r="I17" i="2" s="1"/>
  <c r="G16" i="2"/>
  <c r="J16" i="2" s="1"/>
  <c r="G15" i="2"/>
  <c r="J15" i="2" s="1"/>
  <c r="G14" i="2"/>
  <c r="I14" i="2" s="1"/>
  <c r="G13" i="2"/>
  <c r="I13" i="2" s="1"/>
  <c r="G12" i="2"/>
  <c r="J12" i="2" s="1"/>
  <c r="G11" i="2"/>
  <c r="J11" i="2" s="1"/>
  <c r="G10" i="2"/>
  <c r="I10" i="2" s="1"/>
  <c r="G9" i="2"/>
  <c r="J9" i="2" s="1"/>
  <c r="F26" i="3" l="1"/>
  <c r="Q33" i="1"/>
  <c r="I24" i="2"/>
  <c r="J25" i="2"/>
  <c r="I16" i="2"/>
  <c r="J17" i="2"/>
  <c r="I9" i="2"/>
  <c r="I12" i="2"/>
  <c r="J13" i="2"/>
  <c r="I20" i="2"/>
  <c r="J21" i="2"/>
  <c r="J26" i="2"/>
  <c r="J22" i="2"/>
  <c r="J18" i="2"/>
  <c r="J14" i="2"/>
  <c r="J10" i="2"/>
  <c r="I23" i="2"/>
  <c r="I19" i="2"/>
  <c r="I15" i="2"/>
  <c r="I11" i="2"/>
  <c r="J2" i="1"/>
  <c r="J3" i="1"/>
  <c r="F14" i="3" s="1"/>
  <c r="J4" i="1"/>
  <c r="F16" i="3" s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14" i="1"/>
  <c r="J6" i="1" l="1"/>
  <c r="F10" i="3" s="1"/>
  <c r="F12" i="3"/>
  <c r="K34" i="2"/>
  <c r="F22" i="3" s="1"/>
  <c r="F20" i="3"/>
  <c r="L31" i="1"/>
  <c r="M31" i="1"/>
  <c r="M27" i="1"/>
  <c r="L27" i="1"/>
  <c r="N27" i="1" s="1"/>
  <c r="L23" i="1"/>
  <c r="M23" i="1"/>
  <c r="M19" i="1"/>
  <c r="L19" i="1"/>
  <c r="M15" i="1"/>
  <c r="L15" i="1"/>
  <c r="L30" i="1"/>
  <c r="M30" i="1"/>
  <c r="M26" i="1"/>
  <c r="L26" i="1"/>
  <c r="N26" i="1" s="1"/>
  <c r="L22" i="1"/>
  <c r="M22" i="1"/>
  <c r="M18" i="1"/>
  <c r="L18" i="1"/>
  <c r="M29" i="1"/>
  <c r="L29" i="1"/>
  <c r="N29" i="1" s="1"/>
  <c r="L25" i="1"/>
  <c r="M25" i="1"/>
  <c r="M21" i="1"/>
  <c r="L21" i="1"/>
  <c r="N21" i="1" s="1"/>
  <c r="L17" i="1"/>
  <c r="M17" i="1"/>
  <c r="M14" i="1"/>
  <c r="L14" i="1"/>
  <c r="M28" i="1"/>
  <c r="L28" i="1"/>
  <c r="N28" i="1" s="1"/>
  <c r="M24" i="1"/>
  <c r="L24" i="1"/>
  <c r="N24" i="1" s="1"/>
  <c r="M20" i="1"/>
  <c r="L20" i="1"/>
  <c r="M16" i="1"/>
  <c r="L16" i="1"/>
  <c r="N16" i="1" s="1"/>
  <c r="N15" i="1" l="1"/>
  <c r="N25" i="1"/>
  <c r="N30" i="1"/>
  <c r="N31" i="1"/>
  <c r="N20" i="1"/>
  <c r="N14" i="1"/>
  <c r="N17" i="1"/>
  <c r="N18" i="1"/>
  <c r="N22" i="1"/>
  <c r="N19" i="1"/>
  <c r="N23" i="1"/>
  <c r="F18" i="3" l="1"/>
  <c r="F32" i="3"/>
</calcChain>
</file>

<file path=xl/sharedStrings.xml><?xml version="1.0" encoding="utf-8"?>
<sst xmlns="http://schemas.openxmlformats.org/spreadsheetml/2006/main" count="248" uniqueCount="115">
  <si>
    <t>表番号</t>
    <rPh sb="0" eb="1">
      <t>ヒョウ</t>
    </rPh>
    <rPh sb="1" eb="3">
      <t>バンゴウ</t>
    </rPh>
    <phoneticPr fontId="1"/>
  </si>
  <si>
    <t>橋梁名</t>
    <rPh sb="0" eb="2">
      <t>キョウリョウ</t>
    </rPh>
    <rPh sb="2" eb="3">
      <t>メイ</t>
    </rPh>
    <phoneticPr fontId="1"/>
  </si>
  <si>
    <t>橋長</t>
    <rPh sb="0" eb="2">
      <t>キョウチョウ</t>
    </rPh>
    <phoneticPr fontId="1"/>
  </si>
  <si>
    <t>全幅員</t>
    <rPh sb="0" eb="1">
      <t>ゼン</t>
    </rPh>
    <rPh sb="1" eb="3">
      <t>フクイン</t>
    </rPh>
    <phoneticPr fontId="1"/>
  </si>
  <si>
    <t>橋種</t>
    <rPh sb="0" eb="1">
      <t>キョウ</t>
    </rPh>
    <rPh sb="1" eb="2">
      <t>シュ</t>
    </rPh>
    <phoneticPr fontId="1"/>
  </si>
  <si>
    <t>点検回数</t>
    <rPh sb="0" eb="2">
      <t>テンケン</t>
    </rPh>
    <rPh sb="2" eb="4">
      <t>カイスウ</t>
    </rPh>
    <phoneticPr fontId="1"/>
  </si>
  <si>
    <t>2巡目以降</t>
    <rPh sb="1" eb="2">
      <t>ジュン</t>
    </rPh>
    <rPh sb="2" eb="3">
      <t>メ</t>
    </rPh>
    <rPh sb="3" eb="5">
      <t>イコウ</t>
    </rPh>
    <phoneticPr fontId="1"/>
  </si>
  <si>
    <t>点検面積</t>
    <rPh sb="0" eb="2">
      <t>テンケン</t>
    </rPh>
    <rPh sb="2" eb="4">
      <t>メンセキ</t>
    </rPh>
    <phoneticPr fontId="1"/>
  </si>
  <si>
    <t>コンクリート橋</t>
    <rPh sb="6" eb="7">
      <t>キョウ</t>
    </rPh>
    <phoneticPr fontId="1"/>
  </si>
  <si>
    <t>鋼橋</t>
    <rPh sb="0" eb="2">
      <t>コウキョウ</t>
    </rPh>
    <phoneticPr fontId="1"/>
  </si>
  <si>
    <t>特定の溝橋等</t>
    <rPh sb="0" eb="2">
      <t>トクテイ</t>
    </rPh>
    <rPh sb="3" eb="4">
      <t>ミゾ</t>
    </rPh>
    <rPh sb="4" eb="5">
      <t>バシ</t>
    </rPh>
    <rPh sb="5" eb="6">
      <t>トウ</t>
    </rPh>
    <phoneticPr fontId="1"/>
  </si>
  <si>
    <t>10mを超え15m以下</t>
    <rPh sb="4" eb="5">
      <t>コ</t>
    </rPh>
    <rPh sb="9" eb="11">
      <t>イカ</t>
    </rPh>
    <phoneticPr fontId="1"/>
  </si>
  <si>
    <t>2m以上5m以下</t>
    <rPh sb="2" eb="4">
      <t>イジョウ</t>
    </rPh>
    <rPh sb="6" eb="8">
      <t>イカ</t>
    </rPh>
    <phoneticPr fontId="1"/>
  </si>
  <si>
    <t>該当しない</t>
    <rPh sb="0" eb="2">
      <t>ガイトウ</t>
    </rPh>
    <phoneticPr fontId="1"/>
  </si>
  <si>
    <t>5mを超え10m以下</t>
    <rPh sb="3" eb="4">
      <t>コ</t>
    </rPh>
    <rPh sb="8" eb="10">
      <t>イカ</t>
    </rPh>
    <phoneticPr fontId="1"/>
  </si>
  <si>
    <t>変数(a)</t>
    <rPh sb="0" eb="2">
      <t>ヘンスウ</t>
    </rPh>
    <phoneticPr fontId="1"/>
  </si>
  <si>
    <t>変数(b)</t>
    <rPh sb="0" eb="2">
      <t>ヘンスウ</t>
    </rPh>
    <phoneticPr fontId="1"/>
  </si>
  <si>
    <t>Yb</t>
    <phoneticPr fontId="1"/>
  </si>
  <si>
    <t>(A1)</t>
    <phoneticPr fontId="1"/>
  </si>
  <si>
    <t>a</t>
    <phoneticPr fontId="1"/>
  </si>
  <si>
    <t>b</t>
    <phoneticPr fontId="1"/>
  </si>
  <si>
    <t>A1≦50m2</t>
    <phoneticPr fontId="1"/>
  </si>
  <si>
    <t>A1＞50m2</t>
    <phoneticPr fontId="1"/>
  </si>
  <si>
    <t>1時間当たり標準作業量：Yb=a*A1^b　a、bは別表により決定　</t>
    <rPh sb="1" eb="3">
      <t>ジカン</t>
    </rPh>
    <rPh sb="3" eb="4">
      <t>ア</t>
    </rPh>
    <rPh sb="6" eb="8">
      <t>ヒョウジュン</t>
    </rPh>
    <rPh sb="8" eb="10">
      <t>サギョウ</t>
    </rPh>
    <rPh sb="10" eb="11">
      <t>リョウ</t>
    </rPh>
    <rPh sb="26" eb="28">
      <t>ベッピョウ</t>
    </rPh>
    <rPh sb="31" eb="33">
      <t>ケッテイ</t>
    </rPh>
    <phoneticPr fontId="1"/>
  </si>
  <si>
    <t>Ybは最大240とする</t>
    <phoneticPr fontId="1"/>
  </si>
  <si>
    <t>0.1は点検橋梁間の移動時間</t>
    <rPh sb="4" eb="6">
      <t>テンケン</t>
    </rPh>
    <rPh sb="6" eb="8">
      <t>キョウリョウ</t>
    </rPh>
    <rPh sb="8" eb="9">
      <t>カン</t>
    </rPh>
    <rPh sb="10" eb="12">
      <t>イドウ</t>
    </rPh>
    <rPh sb="12" eb="14">
      <t>ジカン</t>
    </rPh>
    <phoneticPr fontId="1"/>
  </si>
  <si>
    <t>点検面積　A1＝橋梁×全幅員(地覆外縁間距離)</t>
    <rPh sb="0" eb="2">
      <t>テンケン</t>
    </rPh>
    <rPh sb="2" eb="4">
      <t>メンセキ</t>
    </rPh>
    <rPh sb="8" eb="10">
      <t>キョウリョウ</t>
    </rPh>
    <rPh sb="11" eb="12">
      <t>ゼン</t>
    </rPh>
    <rPh sb="12" eb="14">
      <t>フクイン</t>
    </rPh>
    <rPh sb="15" eb="17">
      <t>ジフク</t>
    </rPh>
    <rPh sb="17" eb="19">
      <t>ガイエン</t>
    </rPh>
    <rPh sb="19" eb="20">
      <t>カン</t>
    </rPh>
    <rPh sb="20" eb="22">
      <t>キョリ</t>
    </rPh>
    <phoneticPr fontId="1"/>
  </si>
  <si>
    <t>足元条件係数</t>
    <rPh sb="0" eb="2">
      <t>アシモト</t>
    </rPh>
    <rPh sb="2" eb="4">
      <t>ジョウケン</t>
    </rPh>
    <rPh sb="4" eb="6">
      <t>ケイスウ</t>
    </rPh>
    <phoneticPr fontId="1"/>
  </si>
  <si>
    <t>K1</t>
    <phoneticPr fontId="1"/>
  </si>
  <si>
    <t>梯子</t>
    <rPh sb="0" eb="2">
      <t>ハシゴ</t>
    </rPh>
    <phoneticPr fontId="1"/>
  </si>
  <si>
    <t>地上</t>
    <rPh sb="0" eb="2">
      <t>チジョウ</t>
    </rPh>
    <phoneticPr fontId="1"/>
  </si>
  <si>
    <t>リフト</t>
    <phoneticPr fontId="1"/>
  </si>
  <si>
    <t>点検車</t>
    <rPh sb="0" eb="3">
      <t>テンケンシャ</t>
    </rPh>
    <phoneticPr fontId="1"/>
  </si>
  <si>
    <t>足場</t>
    <rPh sb="0" eb="2">
      <t>アシバ</t>
    </rPh>
    <phoneticPr fontId="1"/>
  </si>
  <si>
    <t>船上</t>
    <rPh sb="0" eb="2">
      <t>センジョウ</t>
    </rPh>
    <phoneticPr fontId="1"/>
  </si>
  <si>
    <t>足元条件(K1)</t>
    <rPh sb="0" eb="2">
      <t>アシモト</t>
    </rPh>
    <rPh sb="2" eb="4">
      <t>ジョウケン</t>
    </rPh>
    <phoneticPr fontId="1"/>
  </si>
  <si>
    <t>点検日数</t>
    <rPh sb="0" eb="2">
      <t>テンケン</t>
    </rPh>
    <rPh sb="2" eb="4">
      <t>ニッスウ</t>
    </rPh>
    <phoneticPr fontId="1"/>
  </si>
  <si>
    <t>合計</t>
    <rPh sb="0" eb="2">
      <t>ゴウケイ</t>
    </rPh>
    <phoneticPr fontId="1"/>
  </si>
  <si>
    <t>うち点検車使用日数</t>
    <rPh sb="2" eb="4">
      <t>テンケン</t>
    </rPh>
    <rPh sb="4" eb="5">
      <t>シャ</t>
    </rPh>
    <rPh sb="5" eb="7">
      <t>シヨウ</t>
    </rPh>
    <rPh sb="7" eb="9">
      <t>ニッスウ</t>
    </rPh>
    <phoneticPr fontId="1"/>
  </si>
  <si>
    <t>点検調書作成日数</t>
    <rPh sb="0" eb="2">
      <t>テンケン</t>
    </rPh>
    <rPh sb="2" eb="4">
      <t>チョウショ</t>
    </rPh>
    <rPh sb="4" eb="6">
      <t>サクセイ</t>
    </rPh>
    <rPh sb="6" eb="8">
      <t>ニッスウ</t>
    </rPh>
    <phoneticPr fontId="1"/>
  </si>
  <si>
    <t>点検区分ごとの変数</t>
    <rPh sb="0" eb="2">
      <t>テンケン</t>
    </rPh>
    <rPh sb="2" eb="4">
      <t>クブン</t>
    </rPh>
    <rPh sb="7" eb="9">
      <t>ヘンスウ</t>
    </rPh>
    <phoneticPr fontId="1"/>
  </si>
  <si>
    <t>点検調書作成の変数</t>
    <rPh sb="0" eb="2">
      <t>テンケン</t>
    </rPh>
    <rPh sb="2" eb="4">
      <t>チョウショ</t>
    </rPh>
    <rPh sb="4" eb="6">
      <t>サクセイ</t>
    </rPh>
    <rPh sb="7" eb="9">
      <t>ヘンスウ</t>
    </rPh>
    <phoneticPr fontId="1"/>
  </si>
  <si>
    <t>A1≦300m2</t>
    <phoneticPr fontId="1"/>
  </si>
  <si>
    <t>A1&gt;300m2</t>
    <phoneticPr fontId="1"/>
  </si>
  <si>
    <t>D=1.6日以上</t>
    <rPh sb="5" eb="6">
      <t>ニチ</t>
    </rPh>
    <rPh sb="6" eb="8">
      <t>イジョウ</t>
    </rPh>
    <phoneticPr fontId="1"/>
  </si>
  <si>
    <t>橋長10m以上</t>
    <rPh sb="0" eb="2">
      <t>キョウチョウ</t>
    </rPh>
    <rPh sb="5" eb="7">
      <t>イジョウ</t>
    </rPh>
    <phoneticPr fontId="1"/>
  </si>
  <si>
    <t>橋長10m未満</t>
    <rPh sb="0" eb="2">
      <t>キョウチョウ</t>
    </rPh>
    <rPh sb="5" eb="7">
      <t>ミマン</t>
    </rPh>
    <phoneticPr fontId="1"/>
  </si>
  <si>
    <t>報告書作成日数</t>
    <rPh sb="0" eb="3">
      <t>ホウコクショ</t>
    </rPh>
    <rPh sb="3" eb="5">
      <t>サクセイ</t>
    </rPh>
    <rPh sb="5" eb="7">
      <t>ニッスウ</t>
    </rPh>
    <phoneticPr fontId="1"/>
  </si>
  <si>
    <t>D=0.0001×N^2+0.057×N+2.1</t>
    <phoneticPr fontId="1"/>
  </si>
  <si>
    <t>N：実橋梁数(橋)</t>
    <rPh sb="2" eb="3">
      <t>ジツ</t>
    </rPh>
    <rPh sb="3" eb="5">
      <t>キョウリョウ</t>
    </rPh>
    <rPh sb="5" eb="6">
      <t>スウ</t>
    </rPh>
    <rPh sb="7" eb="8">
      <t>ハシ</t>
    </rPh>
    <phoneticPr fontId="1"/>
  </si>
  <si>
    <t>【点検日数計算書】</t>
    <rPh sb="1" eb="3">
      <t>テンケン</t>
    </rPh>
    <rPh sb="3" eb="5">
      <t>ニッスウ</t>
    </rPh>
    <rPh sb="5" eb="8">
      <t>ケイサンショ</t>
    </rPh>
    <phoneticPr fontId="1"/>
  </si>
  <si>
    <t>【点検調書作成日数計算書】</t>
    <rPh sb="1" eb="3">
      <t>テンケン</t>
    </rPh>
    <rPh sb="3" eb="5">
      <t>チョウショ</t>
    </rPh>
    <rPh sb="5" eb="7">
      <t>サクセイ</t>
    </rPh>
    <rPh sb="7" eb="9">
      <t>ニッスウ</t>
    </rPh>
    <rPh sb="9" eb="12">
      <t>ケイサンショ</t>
    </rPh>
    <phoneticPr fontId="1"/>
  </si>
  <si>
    <t>橋</t>
    <rPh sb="0" eb="1">
      <t>ハシ</t>
    </rPh>
    <phoneticPr fontId="1"/>
  </si>
  <si>
    <t>工種</t>
    <rPh sb="0" eb="2">
      <t>コウシュ</t>
    </rPh>
    <phoneticPr fontId="1"/>
  </si>
  <si>
    <t>細別</t>
    <rPh sb="0" eb="2">
      <t>サイベツ</t>
    </rPh>
    <phoneticPr fontId="1"/>
  </si>
  <si>
    <t>規格</t>
    <rPh sb="0" eb="2">
      <t>キカク</t>
    </rPh>
    <phoneticPr fontId="1"/>
  </si>
  <si>
    <t>単位</t>
    <rPh sb="0" eb="2">
      <t>タンイ</t>
    </rPh>
    <phoneticPr fontId="1"/>
  </si>
  <si>
    <t>橋梁定期点検業務</t>
    <rPh sb="0" eb="2">
      <t>キョウリョウ</t>
    </rPh>
    <rPh sb="2" eb="4">
      <t>テイキ</t>
    </rPh>
    <rPh sb="4" eb="6">
      <t>テンケン</t>
    </rPh>
    <rPh sb="6" eb="8">
      <t>ギョウム</t>
    </rPh>
    <phoneticPr fontId="1"/>
  </si>
  <si>
    <t>業務計画書作成</t>
    <rPh sb="0" eb="2">
      <t>ギョウム</t>
    </rPh>
    <rPh sb="2" eb="4">
      <t>ケイカク</t>
    </rPh>
    <rPh sb="4" eb="5">
      <t>ショ</t>
    </rPh>
    <rPh sb="5" eb="7">
      <t>サクセイ</t>
    </rPh>
    <phoneticPr fontId="1"/>
  </si>
  <si>
    <t>現地踏査</t>
    <rPh sb="0" eb="2">
      <t>ゲンチ</t>
    </rPh>
    <rPh sb="2" eb="4">
      <t>トウサ</t>
    </rPh>
    <phoneticPr fontId="1"/>
  </si>
  <si>
    <t>定期点検</t>
    <rPh sb="0" eb="2">
      <t>テイキ</t>
    </rPh>
    <rPh sb="2" eb="4">
      <t>テンケン</t>
    </rPh>
    <phoneticPr fontId="1"/>
  </si>
  <si>
    <t>点検調書作成</t>
    <rPh sb="0" eb="2">
      <t>テンケン</t>
    </rPh>
    <rPh sb="2" eb="4">
      <t>チョウショ</t>
    </rPh>
    <rPh sb="4" eb="6">
      <t>サクセイ</t>
    </rPh>
    <phoneticPr fontId="1"/>
  </si>
  <si>
    <t>点検調書作成（小規模橋梁）</t>
    <rPh sb="0" eb="6">
      <t>テンケンチョウショサクセイ</t>
    </rPh>
    <rPh sb="7" eb="10">
      <t>ショウキボ</t>
    </rPh>
    <rPh sb="10" eb="12">
      <t>キョウリョウ</t>
    </rPh>
    <phoneticPr fontId="1"/>
  </si>
  <si>
    <t>報告書作成</t>
    <rPh sb="0" eb="3">
      <t>ホウコクショ</t>
    </rPh>
    <rPh sb="3" eb="5">
      <t>サクセイ</t>
    </rPh>
    <phoneticPr fontId="1"/>
  </si>
  <si>
    <t>報告書作成（小規模橋梁）</t>
    <rPh sb="0" eb="5">
      <t>ホウコクショサクセイ</t>
    </rPh>
    <rPh sb="6" eb="11">
      <t>ショウキボキョウリョウ</t>
    </rPh>
    <phoneticPr fontId="1"/>
  </si>
  <si>
    <t>打合せ</t>
    <rPh sb="0" eb="2">
      <t>ウチアワ</t>
    </rPh>
    <phoneticPr fontId="1"/>
  </si>
  <si>
    <t>機械経費</t>
    <rPh sb="0" eb="2">
      <t>キカイ</t>
    </rPh>
    <rPh sb="2" eb="4">
      <t>ケイヒ</t>
    </rPh>
    <phoneticPr fontId="1"/>
  </si>
  <si>
    <t>橋梁点検車運転</t>
    <rPh sb="0" eb="2">
      <t>キョウリョウ</t>
    </rPh>
    <rPh sb="2" eb="4">
      <t>テンケン</t>
    </rPh>
    <rPh sb="4" eb="5">
      <t>シャ</t>
    </rPh>
    <rPh sb="5" eb="7">
      <t>ウンテン</t>
    </rPh>
    <phoneticPr fontId="1"/>
  </si>
  <si>
    <t>30橋未満</t>
    <rPh sb="2" eb="3">
      <t>キョウ</t>
    </rPh>
    <rPh sb="3" eb="5">
      <t>ミマン</t>
    </rPh>
    <phoneticPr fontId="1"/>
  </si>
  <si>
    <t>特定の溝橋等以外</t>
    <rPh sb="0" eb="2">
      <t>トクテイ</t>
    </rPh>
    <rPh sb="3" eb="6">
      <t>ミゾバシトウ</t>
    </rPh>
    <rPh sb="6" eb="8">
      <t>イガイ</t>
    </rPh>
    <phoneticPr fontId="1"/>
  </si>
  <si>
    <t>2巡目以降　10m以上</t>
    <rPh sb="1" eb="5">
      <t>ジュンメイコウ</t>
    </rPh>
    <rPh sb="9" eb="11">
      <t>イジョウ</t>
    </rPh>
    <phoneticPr fontId="1"/>
  </si>
  <si>
    <t>2巡目以降　10m未満</t>
    <rPh sb="1" eb="5">
      <t>ジュンメイコウ</t>
    </rPh>
    <rPh sb="9" eb="11">
      <t>ミマン</t>
    </rPh>
    <phoneticPr fontId="1"/>
  </si>
  <si>
    <t>業務</t>
    <rPh sb="0" eb="2">
      <t>ギョウム</t>
    </rPh>
    <phoneticPr fontId="1"/>
  </si>
  <si>
    <t>日</t>
    <rPh sb="0" eb="1">
      <t>ニチ</t>
    </rPh>
    <phoneticPr fontId="1"/>
  </si>
  <si>
    <t>点検日数計算書より</t>
    <rPh sb="0" eb="2">
      <t>テンケン</t>
    </rPh>
    <rPh sb="2" eb="4">
      <t>ニッスウ</t>
    </rPh>
    <rPh sb="4" eb="7">
      <t>ケイサンショ</t>
    </rPh>
    <phoneticPr fontId="1"/>
  </si>
  <si>
    <t>備考</t>
    <rPh sb="0" eb="2">
      <t>ビコウ</t>
    </rPh>
    <phoneticPr fontId="1"/>
  </si>
  <si>
    <t>点検調書作成日数計算書より</t>
    <rPh sb="0" eb="11">
      <t>テンケンチョウショサクセイニッスウケイサンショ</t>
    </rPh>
    <phoneticPr fontId="1"/>
  </si>
  <si>
    <t>上段：前回数量</t>
    <rPh sb="0" eb="2">
      <t>ジョウダン</t>
    </rPh>
    <rPh sb="3" eb="5">
      <t>ゼンカイ</t>
    </rPh>
    <rPh sb="5" eb="7">
      <t>スウリョウ</t>
    </rPh>
    <phoneticPr fontId="1"/>
  </si>
  <si>
    <t>下段：今回数量</t>
    <rPh sb="0" eb="2">
      <t>カダン</t>
    </rPh>
    <rPh sb="3" eb="7">
      <t>コンカイスウリョウ</t>
    </rPh>
    <phoneticPr fontId="1"/>
  </si>
  <si>
    <t>橋</t>
    <rPh sb="0" eb="1">
      <t>キョウ</t>
    </rPh>
    <phoneticPr fontId="1"/>
  </si>
  <si>
    <t>点検調書作成日数　D=a×A1+b</t>
    <rPh sb="0" eb="2">
      <t>テンケン</t>
    </rPh>
    <rPh sb="2" eb="4">
      <t>チョウショ</t>
    </rPh>
    <rPh sb="4" eb="6">
      <t>サクセイ</t>
    </rPh>
    <rPh sb="6" eb="8">
      <t>ニッスウ</t>
    </rPh>
    <phoneticPr fontId="1"/>
  </si>
  <si>
    <t>橋梁番号</t>
    <rPh sb="0" eb="2">
      <t>キョウリョウ</t>
    </rPh>
    <rPh sb="2" eb="4">
      <t>バンゴウ</t>
    </rPh>
    <phoneticPr fontId="1"/>
  </si>
  <si>
    <t>曲沢4号橋</t>
    <rPh sb="0" eb="2">
      <t>マガリサワ</t>
    </rPh>
    <rPh sb="3" eb="4">
      <t>ゴウ</t>
    </rPh>
    <rPh sb="4" eb="5">
      <t>キョウ</t>
    </rPh>
    <phoneticPr fontId="1"/>
  </si>
  <si>
    <t>真畔小橋</t>
    <rPh sb="0" eb="1">
      <t>マ</t>
    </rPh>
    <rPh sb="1" eb="2">
      <t>アゼ</t>
    </rPh>
    <rPh sb="2" eb="3">
      <t>コ</t>
    </rPh>
    <rPh sb="3" eb="4">
      <t>ハシ</t>
    </rPh>
    <phoneticPr fontId="1"/>
  </si>
  <si>
    <t>北堰橋</t>
    <rPh sb="0" eb="1">
      <t>キタ</t>
    </rPh>
    <rPh sb="1" eb="2">
      <t>セキ</t>
    </rPh>
    <rPh sb="2" eb="3">
      <t>ハシ</t>
    </rPh>
    <phoneticPr fontId="1"/>
  </si>
  <si>
    <t>下河原大橋</t>
    <rPh sb="0" eb="3">
      <t>シモカワラ</t>
    </rPh>
    <rPh sb="3" eb="5">
      <t>オオハシ</t>
    </rPh>
    <phoneticPr fontId="1"/>
  </si>
  <si>
    <t>蕨平橋</t>
    <rPh sb="0" eb="1">
      <t>ワラビ</t>
    </rPh>
    <rPh sb="1" eb="2">
      <t>タイラ</t>
    </rPh>
    <rPh sb="2" eb="3">
      <t>バシ</t>
    </rPh>
    <phoneticPr fontId="1"/>
  </si>
  <si>
    <t>菅沢橋</t>
    <rPh sb="0" eb="2">
      <t>スゲサワ</t>
    </rPh>
    <rPh sb="2" eb="3">
      <t>バシ</t>
    </rPh>
    <phoneticPr fontId="1"/>
  </si>
  <si>
    <t>久保頭橋</t>
    <rPh sb="0" eb="2">
      <t>クボ</t>
    </rPh>
    <rPh sb="2" eb="3">
      <t>カシラ</t>
    </rPh>
    <rPh sb="3" eb="4">
      <t>バシ</t>
    </rPh>
    <phoneticPr fontId="1"/>
  </si>
  <si>
    <t>中込橋</t>
    <rPh sb="0" eb="2">
      <t>ナカゴミ</t>
    </rPh>
    <rPh sb="2" eb="3">
      <t>バシ</t>
    </rPh>
    <phoneticPr fontId="1"/>
  </si>
  <si>
    <t>木流5号橋</t>
    <rPh sb="0" eb="2">
      <t>キナガシ</t>
    </rPh>
    <rPh sb="3" eb="4">
      <t>ゴウ</t>
    </rPh>
    <rPh sb="4" eb="5">
      <t>キョウ</t>
    </rPh>
    <phoneticPr fontId="1"/>
  </si>
  <si>
    <t>船山橋</t>
    <rPh sb="0" eb="1">
      <t>フネ</t>
    </rPh>
    <rPh sb="1" eb="2">
      <t>ヤマ</t>
    </rPh>
    <rPh sb="2" eb="3">
      <t>バシ</t>
    </rPh>
    <phoneticPr fontId="1"/>
  </si>
  <si>
    <t>赤坂橋</t>
    <rPh sb="0" eb="2">
      <t>アカサカ</t>
    </rPh>
    <rPh sb="2" eb="3">
      <t>バシ</t>
    </rPh>
    <phoneticPr fontId="1"/>
  </si>
  <si>
    <t>姫川橋</t>
    <rPh sb="0" eb="2">
      <t>ヒメカワ</t>
    </rPh>
    <rPh sb="2" eb="3">
      <t>バシ</t>
    </rPh>
    <phoneticPr fontId="1"/>
  </si>
  <si>
    <t>小二枚田橋</t>
    <rPh sb="0" eb="1">
      <t>コ</t>
    </rPh>
    <rPh sb="1" eb="3">
      <t>ニマイ</t>
    </rPh>
    <rPh sb="3" eb="4">
      <t>タ</t>
    </rPh>
    <rPh sb="4" eb="5">
      <t>バシ</t>
    </rPh>
    <phoneticPr fontId="1"/>
  </si>
  <si>
    <t>薪寄橋</t>
    <rPh sb="0" eb="1">
      <t>マキ</t>
    </rPh>
    <rPh sb="1" eb="2">
      <t>ヨセ</t>
    </rPh>
    <rPh sb="2" eb="3">
      <t>バシ</t>
    </rPh>
    <phoneticPr fontId="1"/>
  </si>
  <si>
    <t>高校上橋</t>
    <rPh sb="0" eb="2">
      <t>コウコウ</t>
    </rPh>
    <rPh sb="2" eb="3">
      <t>ウエ</t>
    </rPh>
    <rPh sb="3" eb="4">
      <t>バシ</t>
    </rPh>
    <phoneticPr fontId="1"/>
  </si>
  <si>
    <t>木流3号橋</t>
    <rPh sb="0" eb="2">
      <t>キナガシ</t>
    </rPh>
    <rPh sb="3" eb="4">
      <t>ゴウ</t>
    </rPh>
    <rPh sb="4" eb="5">
      <t>キョウ</t>
    </rPh>
    <phoneticPr fontId="1"/>
  </si>
  <si>
    <t>楠川橋</t>
    <rPh sb="0" eb="1">
      <t>クス</t>
    </rPh>
    <rPh sb="1" eb="2">
      <t>カワ</t>
    </rPh>
    <rPh sb="2" eb="3">
      <t>バシ</t>
    </rPh>
    <phoneticPr fontId="1"/>
  </si>
  <si>
    <t>二枚田橋</t>
    <rPh sb="0" eb="2">
      <t>ニマイ</t>
    </rPh>
    <rPh sb="2" eb="3">
      <t>タ</t>
    </rPh>
    <rPh sb="3" eb="4">
      <t>バシ</t>
    </rPh>
    <phoneticPr fontId="1"/>
  </si>
  <si>
    <t>D=0.0001×11^2+0.057×11+2.1=2.739≒2.7</t>
    <phoneticPr fontId="1"/>
  </si>
  <si>
    <t>D=0.0001×7^2+0.057×7+2.1=2.504≒2.5</t>
    <phoneticPr fontId="1"/>
  </si>
  <si>
    <t>中間打合せ2回</t>
    <rPh sb="0" eb="2">
      <t>チュウカン</t>
    </rPh>
    <rPh sb="2" eb="4">
      <t>ウチアワ</t>
    </rPh>
    <rPh sb="6" eb="7">
      <t>カイ</t>
    </rPh>
    <phoneticPr fontId="1"/>
  </si>
  <si>
    <t>橋</t>
    <rPh sb="0" eb="1">
      <t>ハシ</t>
    </rPh>
    <phoneticPr fontId="1"/>
  </si>
  <si>
    <t>橋長10m以上</t>
    <rPh sb="0" eb="2">
      <t>キョウチョウ</t>
    </rPh>
    <rPh sb="5" eb="7">
      <t>イジョウ</t>
    </rPh>
    <phoneticPr fontId="1"/>
  </si>
  <si>
    <t>橋長10m未満</t>
    <rPh sb="0" eb="2">
      <t>キョウチョウ</t>
    </rPh>
    <rPh sb="5" eb="7">
      <t>ミマン</t>
    </rPh>
    <phoneticPr fontId="1"/>
  </si>
  <si>
    <t>実橋梁数</t>
    <rPh sb="0" eb="1">
      <t>ジツ</t>
    </rPh>
    <rPh sb="1" eb="3">
      <t>キョウリョウ</t>
    </rPh>
    <rPh sb="3" eb="4">
      <t>スウ</t>
    </rPh>
    <phoneticPr fontId="1"/>
  </si>
  <si>
    <t>報告書作成日数</t>
    <rPh sb="0" eb="3">
      <t>ホウコクショ</t>
    </rPh>
    <rPh sb="3" eb="5">
      <t>サクセイ</t>
    </rPh>
    <rPh sb="5" eb="7">
      <t>ニッスウ</t>
    </rPh>
    <phoneticPr fontId="1"/>
  </si>
  <si>
    <t>作業床高約6m　積載重量200㎏</t>
    <rPh sb="0" eb="3">
      <t>サギョウユカ</t>
    </rPh>
    <rPh sb="3" eb="4">
      <t>タカ</t>
    </rPh>
    <rPh sb="4" eb="5">
      <t>ヤク</t>
    </rPh>
    <rPh sb="8" eb="10">
      <t>セキサイ</t>
    </rPh>
    <rPh sb="10" eb="12">
      <t>ジュウリョウ</t>
    </rPh>
    <phoneticPr fontId="1"/>
  </si>
  <si>
    <t>点検日数　D=A1/((8×Yb)×K1)+0.1</t>
    <rPh sb="0" eb="2">
      <t>テンケン</t>
    </rPh>
    <rPh sb="2" eb="4">
      <t>ニッスウ</t>
    </rPh>
    <phoneticPr fontId="1"/>
  </si>
  <si>
    <t>計算数量</t>
    <rPh sb="0" eb="2">
      <t>ケイサン</t>
    </rPh>
    <rPh sb="2" eb="4">
      <t>スウリョウ</t>
    </rPh>
    <phoneticPr fontId="1"/>
  </si>
  <si>
    <t>設計数量</t>
    <rPh sb="0" eb="2">
      <t>セッケイ</t>
    </rPh>
    <rPh sb="2" eb="4">
      <t>スウリョウ</t>
    </rPh>
    <phoneticPr fontId="1"/>
  </si>
  <si>
    <t>数　量　集　計　表</t>
    <rPh sb="0" eb="1">
      <t>カズ</t>
    </rPh>
    <rPh sb="2" eb="3">
      <t>リョウ</t>
    </rPh>
    <rPh sb="4" eb="5">
      <t>シュウ</t>
    </rPh>
    <rPh sb="6" eb="7">
      <t>ケイ</t>
    </rPh>
    <rPh sb="8" eb="9">
      <t>ヒョウ</t>
    </rPh>
    <phoneticPr fontId="1"/>
  </si>
  <si>
    <t>10m以上　N=0.0001×11^2+0.057×11+2.1=2.74</t>
    <rPh sb="3" eb="5">
      <t>イジョウ</t>
    </rPh>
    <phoneticPr fontId="1"/>
  </si>
  <si>
    <t>10m未満　N=0.0001×7^2+0.057×7+2.1=2.50</t>
    <rPh sb="3" eb="5">
      <t>ミマン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</si>
</sst>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12" xfId="0" applyNumberFormat="1" applyFont="1" applyBorder="1">
      <alignment vertical="center"/>
    </xf>
    <xf numFmtId="0" fontId="2" fillId="0" borderId="1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9" xfId="0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3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6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0" fillId="0" borderId="3" xfId="0" applyBorder="1">
      <alignment vertical="center"/>
    </xf>
    <xf numFmtId="0" fontId="2" fillId="0" borderId="3" xfId="0" applyFont="1" applyBorder="1">
      <alignment vertical="center"/>
    </xf>
    <xf numFmtId="2" fontId="2" fillId="0" borderId="1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>
      <alignment vertical="center"/>
    </xf>
    <xf numFmtId="176" fontId="4" fillId="0" borderId="13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9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BED96-2FB9-404A-A2EA-E6F3A600F83E}">
  <dimension ref="B2:I48"/>
  <sheetViews>
    <sheetView tabSelected="1" view="pageBreakPreview" topLeftCell="A10" zoomScale="118" zoomScaleNormal="100" zoomScaleSheetLayoutView="118" workbookViewId="0">
      <selection activeCell="D49" sqref="D49"/>
    </sheetView>
  </sheetViews>
  <sheetFormatPr defaultRowHeight="18.75" x14ac:dyDescent="0.4"/>
  <cols>
    <col min="2" max="2" width="17.25" style="1" bestFit="1" customWidth="1"/>
    <col min="3" max="3" width="27.625" style="1" bestFit="1" customWidth="1"/>
    <col min="4" max="4" width="47.125" style="1" bestFit="1" customWidth="1"/>
    <col min="5" max="5" width="9" style="2"/>
    <col min="6" max="7" width="9" style="1"/>
    <col min="8" max="8" width="29.375" style="1" bestFit="1" customWidth="1"/>
  </cols>
  <sheetData>
    <row r="2" spans="2:8" x14ac:dyDescent="0.4">
      <c r="B2" s="39" t="s">
        <v>112</v>
      </c>
      <c r="C2" s="40"/>
      <c r="D2" s="40"/>
      <c r="E2" s="40"/>
      <c r="F2" s="40"/>
      <c r="G2" s="40"/>
      <c r="H2" s="18" t="s">
        <v>77</v>
      </c>
    </row>
    <row r="3" spans="2:8" x14ac:dyDescent="0.4">
      <c r="B3" s="41"/>
      <c r="C3" s="42"/>
      <c r="D3" s="42"/>
      <c r="E3" s="42"/>
      <c r="F3" s="42"/>
      <c r="G3" s="42"/>
      <c r="H3" s="14" t="s">
        <v>78</v>
      </c>
    </row>
    <row r="4" spans="2:8" x14ac:dyDescent="0.4">
      <c r="B4" s="3" t="s">
        <v>53</v>
      </c>
      <c r="C4" s="3" t="s">
        <v>54</v>
      </c>
      <c r="D4" s="17" t="s">
        <v>55</v>
      </c>
      <c r="E4" s="4" t="s">
        <v>56</v>
      </c>
      <c r="F4" s="4" t="s">
        <v>110</v>
      </c>
      <c r="G4" s="37" t="s">
        <v>111</v>
      </c>
      <c r="H4" s="4" t="s">
        <v>75</v>
      </c>
    </row>
    <row r="5" spans="2:8" x14ac:dyDescent="0.4">
      <c r="B5" s="5"/>
      <c r="C5" s="5"/>
      <c r="D5" s="23"/>
      <c r="E5" s="7"/>
      <c r="F5" s="18"/>
      <c r="G5" s="18"/>
      <c r="H5" s="18"/>
    </row>
    <row r="6" spans="2:8" x14ac:dyDescent="0.4">
      <c r="B6" s="24" t="s">
        <v>57</v>
      </c>
      <c r="C6" s="24"/>
      <c r="D6" s="25"/>
      <c r="E6" s="26"/>
      <c r="F6" s="22"/>
      <c r="G6" s="22"/>
      <c r="H6" s="22"/>
    </row>
    <row r="7" spans="2:8" x14ac:dyDescent="0.4">
      <c r="B7" s="5"/>
      <c r="C7" s="5"/>
      <c r="D7" s="23"/>
      <c r="E7" s="7"/>
      <c r="F7" s="18"/>
      <c r="G7" s="18"/>
      <c r="H7" s="18"/>
    </row>
    <row r="8" spans="2:8" x14ac:dyDescent="0.4">
      <c r="B8" s="12"/>
      <c r="C8" s="12" t="s">
        <v>58</v>
      </c>
      <c r="D8" s="13" t="s">
        <v>68</v>
      </c>
      <c r="E8" s="27" t="s">
        <v>72</v>
      </c>
      <c r="F8" s="14">
        <v>1</v>
      </c>
      <c r="G8" s="14">
        <f>ROUND(F8,I8)</f>
        <v>1</v>
      </c>
      <c r="H8" s="14"/>
    </row>
    <row r="9" spans="2:8" x14ac:dyDescent="0.4">
      <c r="B9" s="5"/>
      <c r="C9" s="5"/>
      <c r="D9" s="23"/>
      <c r="E9" s="7"/>
      <c r="F9" s="18"/>
      <c r="G9" s="18"/>
      <c r="H9" s="18"/>
    </row>
    <row r="10" spans="2:8" x14ac:dyDescent="0.4">
      <c r="B10" s="12"/>
      <c r="C10" s="12" t="s">
        <v>59</v>
      </c>
      <c r="D10" s="13" t="s">
        <v>6</v>
      </c>
      <c r="E10" s="27" t="s">
        <v>52</v>
      </c>
      <c r="F10" s="14">
        <f>点検日数計算書!J6</f>
        <v>18</v>
      </c>
      <c r="G10" s="14">
        <f t="shared" ref="G10" si="0">ROUND(F10,I10)</f>
        <v>18</v>
      </c>
      <c r="H10" s="14" t="s">
        <v>74</v>
      </c>
    </row>
    <row r="11" spans="2:8" x14ac:dyDescent="0.4">
      <c r="B11" s="24"/>
      <c r="C11" s="24"/>
      <c r="D11" s="25"/>
      <c r="E11" s="26"/>
      <c r="F11" s="22"/>
      <c r="G11" s="18"/>
      <c r="H11" s="22"/>
    </row>
    <row r="12" spans="2:8" x14ac:dyDescent="0.4">
      <c r="B12" s="24"/>
      <c r="C12" s="24" t="s">
        <v>60</v>
      </c>
      <c r="D12" s="25" t="s">
        <v>12</v>
      </c>
      <c r="E12" s="26" t="s">
        <v>52</v>
      </c>
      <c r="F12" s="22">
        <f>点検日数計算書!J2</f>
        <v>6</v>
      </c>
      <c r="G12" s="14">
        <f t="shared" ref="G12" si="1">ROUND(F12,I12)</f>
        <v>6</v>
      </c>
      <c r="H12" s="22" t="s">
        <v>74</v>
      </c>
    </row>
    <row r="13" spans="2:8" x14ac:dyDescent="0.4">
      <c r="B13" s="5"/>
      <c r="C13" s="5"/>
      <c r="D13" s="23"/>
      <c r="E13" s="7"/>
      <c r="F13" s="18"/>
      <c r="G13" s="18"/>
      <c r="H13" s="18"/>
    </row>
    <row r="14" spans="2:8" x14ac:dyDescent="0.4">
      <c r="B14" s="12"/>
      <c r="C14" s="12" t="s">
        <v>60</v>
      </c>
      <c r="D14" s="13" t="s">
        <v>14</v>
      </c>
      <c r="E14" s="27" t="s">
        <v>52</v>
      </c>
      <c r="F14" s="14">
        <f>点検日数計算書!J3</f>
        <v>1</v>
      </c>
      <c r="G14" s="14">
        <f t="shared" ref="G14" si="2">ROUND(F14,I14)</f>
        <v>1</v>
      </c>
      <c r="H14" s="14" t="s">
        <v>74</v>
      </c>
    </row>
    <row r="15" spans="2:8" x14ac:dyDescent="0.4">
      <c r="B15" s="24"/>
      <c r="C15" s="24"/>
      <c r="D15" s="25"/>
      <c r="E15" s="26"/>
      <c r="F15" s="22"/>
      <c r="G15" s="18"/>
      <c r="H15" s="22"/>
    </row>
    <row r="16" spans="2:8" x14ac:dyDescent="0.4">
      <c r="B16" s="24"/>
      <c r="C16" s="24" t="s">
        <v>60</v>
      </c>
      <c r="D16" s="25" t="s">
        <v>11</v>
      </c>
      <c r="E16" s="26" t="s">
        <v>52</v>
      </c>
      <c r="F16" s="22">
        <f>点検日数計算書!J4</f>
        <v>3</v>
      </c>
      <c r="G16" s="14">
        <f t="shared" ref="G16" si="3">ROUND(F16,I16)</f>
        <v>3</v>
      </c>
      <c r="H16" s="22" t="s">
        <v>74</v>
      </c>
    </row>
    <row r="17" spans="2:9" x14ac:dyDescent="0.4">
      <c r="B17" s="5"/>
      <c r="C17" s="5"/>
      <c r="D17" s="23"/>
      <c r="E17" s="7"/>
      <c r="F17" s="18"/>
      <c r="G17" s="18"/>
      <c r="H17" s="18"/>
    </row>
    <row r="18" spans="2:9" x14ac:dyDescent="0.4">
      <c r="B18" s="12"/>
      <c r="C18" s="12" t="s">
        <v>60</v>
      </c>
      <c r="D18" s="13" t="s">
        <v>69</v>
      </c>
      <c r="E18" s="27" t="s">
        <v>73</v>
      </c>
      <c r="F18" s="14">
        <f>点検日数計算書!Q32</f>
        <v>3.4399999999999995</v>
      </c>
      <c r="G18" s="14">
        <f t="shared" ref="G18" si="4">ROUND(F18,I18)</f>
        <v>3.4</v>
      </c>
      <c r="H18" s="14" t="s">
        <v>74</v>
      </c>
      <c r="I18">
        <v>1</v>
      </c>
    </row>
    <row r="19" spans="2:9" x14ac:dyDescent="0.4">
      <c r="B19" s="24"/>
      <c r="C19" s="24"/>
      <c r="D19" s="25"/>
      <c r="E19" s="26"/>
      <c r="F19" s="22"/>
      <c r="G19" s="18"/>
      <c r="H19" s="22"/>
    </row>
    <row r="20" spans="2:9" x14ac:dyDescent="0.4">
      <c r="B20" s="12"/>
      <c r="C20" s="12" t="s">
        <v>61</v>
      </c>
      <c r="D20" s="13" t="s">
        <v>70</v>
      </c>
      <c r="E20" s="27" t="s">
        <v>73</v>
      </c>
      <c r="F20" s="14">
        <f>点検調書作成日数計算書!K33</f>
        <v>11.86</v>
      </c>
      <c r="G20" s="14">
        <f t="shared" ref="G20" si="5">ROUND(F20,I20)</f>
        <v>11.9</v>
      </c>
      <c r="H20" s="14" t="s">
        <v>76</v>
      </c>
      <c r="I20">
        <v>1</v>
      </c>
    </row>
    <row r="21" spans="2:9" x14ac:dyDescent="0.4">
      <c r="B21" s="5"/>
      <c r="C21" s="5"/>
      <c r="D21" s="23"/>
      <c r="E21" s="7"/>
      <c r="F21" s="18"/>
      <c r="G21" s="18"/>
      <c r="H21" s="18"/>
    </row>
    <row r="22" spans="2:9" x14ac:dyDescent="0.4">
      <c r="B22" s="12"/>
      <c r="C22" s="12" t="s">
        <v>62</v>
      </c>
      <c r="D22" s="13" t="s">
        <v>71</v>
      </c>
      <c r="E22" s="27" t="s">
        <v>73</v>
      </c>
      <c r="F22" s="49">
        <f>点検調書作成日数計算書!K34</f>
        <v>3.7699999999999996</v>
      </c>
      <c r="G22" s="14">
        <f t="shared" ref="G22" si="6">ROUND(F22,I22)</f>
        <v>3.8</v>
      </c>
      <c r="H22" s="14" t="s">
        <v>76</v>
      </c>
      <c r="I22">
        <v>1</v>
      </c>
    </row>
    <row r="23" spans="2:9" x14ac:dyDescent="0.4">
      <c r="B23" s="24"/>
      <c r="C23" s="24"/>
      <c r="D23" s="25"/>
      <c r="E23" s="26"/>
      <c r="F23" s="22"/>
      <c r="G23" s="18"/>
      <c r="H23" s="22"/>
    </row>
    <row r="24" spans="2:9" x14ac:dyDescent="0.4">
      <c r="B24" s="12"/>
      <c r="C24" s="12" t="s">
        <v>63</v>
      </c>
      <c r="D24" s="13" t="s">
        <v>113</v>
      </c>
      <c r="E24" s="27" t="s">
        <v>73</v>
      </c>
      <c r="F24" s="14">
        <f>点検調書作成日数計算書!H37</f>
        <v>2.74</v>
      </c>
      <c r="G24" s="14">
        <f t="shared" ref="G24" si="7">ROUND(F24,I24)</f>
        <v>2.7</v>
      </c>
      <c r="H24" s="14" t="s">
        <v>76</v>
      </c>
      <c r="I24">
        <v>1</v>
      </c>
    </row>
    <row r="25" spans="2:9" x14ac:dyDescent="0.4">
      <c r="B25" s="5"/>
      <c r="C25" s="5"/>
      <c r="D25" s="23"/>
      <c r="E25" s="7"/>
      <c r="F25" s="18"/>
      <c r="G25" s="18"/>
      <c r="H25" s="18"/>
    </row>
    <row r="26" spans="2:9" x14ac:dyDescent="0.4">
      <c r="B26" s="12"/>
      <c r="C26" s="12" t="s">
        <v>64</v>
      </c>
      <c r="D26" s="13" t="s">
        <v>114</v>
      </c>
      <c r="E26" s="27" t="s">
        <v>73</v>
      </c>
      <c r="F26" s="49">
        <f>点検調書作成日数計算書!H38</f>
        <v>2.5</v>
      </c>
      <c r="G26" s="14">
        <f t="shared" ref="G26" si="8">ROUND(F26,I26)</f>
        <v>2.5</v>
      </c>
      <c r="H26" s="14" t="s">
        <v>76</v>
      </c>
      <c r="I26">
        <v>1</v>
      </c>
    </row>
    <row r="27" spans="2:9" x14ac:dyDescent="0.4">
      <c r="B27" s="5"/>
      <c r="C27" s="5"/>
      <c r="D27" s="23"/>
      <c r="E27" s="7"/>
      <c r="F27" s="18"/>
      <c r="G27" s="18"/>
      <c r="H27" s="18"/>
    </row>
    <row r="28" spans="2:9" x14ac:dyDescent="0.4">
      <c r="B28" s="12"/>
      <c r="C28" s="12" t="s">
        <v>65</v>
      </c>
      <c r="D28" s="13" t="s">
        <v>102</v>
      </c>
      <c r="E28" s="27" t="s">
        <v>72</v>
      </c>
      <c r="F28" s="14">
        <v>1</v>
      </c>
      <c r="G28" s="14">
        <f t="shared" ref="G28" si="9">ROUND(F28,I28)</f>
        <v>1</v>
      </c>
      <c r="H28" s="14"/>
    </row>
    <row r="29" spans="2:9" x14ac:dyDescent="0.4">
      <c r="B29" s="5"/>
      <c r="C29" s="5"/>
      <c r="D29" s="23"/>
      <c r="E29" s="7"/>
      <c r="F29" s="18"/>
      <c r="G29" s="18"/>
      <c r="H29" s="18"/>
    </row>
    <row r="30" spans="2:9" x14ac:dyDescent="0.4">
      <c r="B30" s="12" t="s">
        <v>66</v>
      </c>
      <c r="C30" s="12"/>
      <c r="D30" s="13"/>
      <c r="E30" s="27"/>
      <c r="F30" s="14"/>
      <c r="G30" s="14"/>
      <c r="H30" s="14"/>
    </row>
    <row r="31" spans="2:9" x14ac:dyDescent="0.4">
      <c r="B31" s="24"/>
      <c r="C31" s="24"/>
      <c r="D31" s="25"/>
      <c r="E31" s="26"/>
      <c r="F31" s="22"/>
      <c r="G31" s="18"/>
      <c r="H31" s="22"/>
    </row>
    <row r="32" spans="2:9" x14ac:dyDescent="0.4">
      <c r="B32" s="12"/>
      <c r="C32" s="12" t="s">
        <v>67</v>
      </c>
      <c r="D32" s="13" t="s">
        <v>108</v>
      </c>
      <c r="E32" s="27" t="s">
        <v>73</v>
      </c>
      <c r="F32" s="14">
        <f>点検日数計算書!Q33</f>
        <v>3.7299999999999995</v>
      </c>
      <c r="G32" s="14">
        <f t="shared" ref="G32" si="10">ROUND(F32,I32)</f>
        <v>3.7</v>
      </c>
      <c r="H32" s="14" t="s">
        <v>74</v>
      </c>
      <c r="I32">
        <v>1</v>
      </c>
    </row>
    <row r="33" spans="2:8" x14ac:dyDescent="0.4">
      <c r="B33" s="5"/>
      <c r="C33" s="23"/>
      <c r="D33" s="30"/>
      <c r="E33" s="6"/>
      <c r="F33" s="23"/>
      <c r="G33" s="18"/>
      <c r="H33" s="18"/>
    </row>
    <row r="34" spans="2:8" x14ac:dyDescent="0.4">
      <c r="B34" s="12"/>
      <c r="C34" s="13"/>
      <c r="D34" s="38"/>
      <c r="E34" s="32"/>
      <c r="F34" s="13"/>
      <c r="G34" s="14"/>
      <c r="H34" s="14"/>
    </row>
    <row r="35" spans="2:8" x14ac:dyDescent="0.4">
      <c r="B35" s="5"/>
      <c r="C35" s="23"/>
      <c r="D35" s="30"/>
      <c r="E35" s="6"/>
      <c r="F35" s="23"/>
      <c r="G35" s="18"/>
      <c r="H35" s="18"/>
    </row>
    <row r="36" spans="2:8" x14ac:dyDescent="0.4">
      <c r="B36" s="12"/>
      <c r="C36" s="13"/>
      <c r="D36" s="38"/>
      <c r="E36" s="32"/>
      <c r="F36" s="13"/>
      <c r="G36" s="14"/>
      <c r="H36" s="14"/>
    </row>
    <row r="37" spans="2:8" x14ac:dyDescent="0.4">
      <c r="B37" s="5"/>
      <c r="C37" s="23"/>
      <c r="D37" s="30"/>
      <c r="E37" s="6"/>
      <c r="F37" s="23"/>
      <c r="G37" s="18"/>
      <c r="H37" s="18"/>
    </row>
    <row r="38" spans="2:8" x14ac:dyDescent="0.4">
      <c r="B38" s="12"/>
      <c r="C38" s="13"/>
      <c r="D38" s="38"/>
      <c r="E38" s="32"/>
      <c r="F38" s="13"/>
      <c r="G38" s="14"/>
      <c r="H38" s="14"/>
    </row>
    <row r="39" spans="2:8" x14ac:dyDescent="0.4">
      <c r="B39" s="5"/>
      <c r="C39" s="23"/>
      <c r="D39" s="30"/>
      <c r="E39" s="6"/>
      <c r="F39" s="23"/>
      <c r="G39" s="18"/>
      <c r="H39" s="18"/>
    </row>
    <row r="40" spans="2:8" x14ac:dyDescent="0.4">
      <c r="B40" s="12"/>
      <c r="C40" s="13"/>
      <c r="D40" s="38"/>
      <c r="E40" s="32"/>
      <c r="F40" s="13"/>
      <c r="G40" s="14"/>
      <c r="H40" s="14"/>
    </row>
    <row r="41" spans="2:8" x14ac:dyDescent="0.4">
      <c r="B41" s="5"/>
      <c r="C41" s="23"/>
      <c r="D41" s="30"/>
      <c r="E41" s="6"/>
      <c r="F41" s="23"/>
      <c r="G41" s="18"/>
      <c r="H41" s="18"/>
    </row>
    <row r="42" spans="2:8" x14ac:dyDescent="0.4">
      <c r="B42" s="12"/>
      <c r="C42" s="13"/>
      <c r="D42" s="38"/>
      <c r="E42" s="32"/>
      <c r="F42" s="13"/>
      <c r="G42" s="14"/>
      <c r="H42" s="14"/>
    </row>
    <row r="43" spans="2:8" x14ac:dyDescent="0.4">
      <c r="B43" s="5"/>
      <c r="C43" s="23"/>
      <c r="D43" s="30"/>
      <c r="E43" s="6"/>
      <c r="F43" s="23"/>
      <c r="G43" s="18"/>
      <c r="H43" s="18"/>
    </row>
    <row r="44" spans="2:8" x14ac:dyDescent="0.4">
      <c r="B44" s="12"/>
      <c r="C44" s="13"/>
      <c r="D44" s="38"/>
      <c r="E44" s="32"/>
      <c r="F44" s="13"/>
      <c r="G44" s="14"/>
      <c r="H44" s="14"/>
    </row>
    <row r="45" spans="2:8" x14ac:dyDescent="0.4">
      <c r="B45" s="5"/>
      <c r="C45" s="23"/>
      <c r="D45" s="30"/>
      <c r="E45" s="6"/>
      <c r="F45" s="23"/>
      <c r="G45" s="18"/>
      <c r="H45" s="18"/>
    </row>
    <row r="46" spans="2:8" x14ac:dyDescent="0.4">
      <c r="B46" s="12"/>
      <c r="C46" s="13"/>
      <c r="D46" s="38"/>
      <c r="E46" s="32"/>
      <c r="F46" s="13"/>
      <c r="G46" s="14"/>
      <c r="H46" s="14"/>
    </row>
    <row r="47" spans="2:8" x14ac:dyDescent="0.4">
      <c r="B47" s="5"/>
      <c r="C47" s="23"/>
      <c r="D47" s="30"/>
      <c r="E47" s="6"/>
      <c r="F47" s="23"/>
      <c r="G47" s="18"/>
      <c r="H47" s="18"/>
    </row>
    <row r="48" spans="2:8" x14ac:dyDescent="0.4">
      <c r="B48" s="12"/>
      <c r="C48" s="13"/>
      <c r="D48" s="38"/>
      <c r="E48" s="32"/>
      <c r="F48" s="13"/>
      <c r="G48" s="14"/>
      <c r="H48" s="14"/>
    </row>
  </sheetData>
  <mergeCells count="1">
    <mergeCell ref="B2:G3"/>
  </mergeCells>
  <phoneticPr fontId="1"/>
  <printOptions horizontalCentered="1"/>
  <pageMargins left="0.19685039370078741" right="0.19685039370078741" top="0.39370078740157483" bottom="0.39370078740157483" header="0.31496062992125984" footer="0.31496062992125984"/>
  <pageSetup paperSize="9" scale="85" orientation="landscape" r:id="rId1"/>
  <rowBreaks count="1" manualBreakCount="1">
    <brk id="32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E8C84-8034-44C3-9ABD-F3A35E3BFA91}">
  <dimension ref="B2:Q33"/>
  <sheetViews>
    <sheetView view="pageBreakPreview" topLeftCell="B1" zoomScale="112" zoomScaleNormal="100" zoomScaleSheetLayoutView="112" workbookViewId="0">
      <selection activeCell="J25" sqref="J25:K25"/>
    </sheetView>
  </sheetViews>
  <sheetFormatPr defaultRowHeight="18.75" x14ac:dyDescent="0.4"/>
  <cols>
    <col min="3" max="3" width="9" style="1"/>
    <col min="4" max="4" width="22.75" style="1" bestFit="1" customWidth="1"/>
    <col min="5" max="7" width="9" style="1"/>
    <col min="8" max="8" width="15.125" style="2" bestFit="1" customWidth="1"/>
    <col min="9" max="9" width="10" style="2" bestFit="1" customWidth="1"/>
    <col min="10" max="10" width="10.625" style="2" customWidth="1"/>
    <col min="11" max="11" width="10.625" style="1" customWidth="1"/>
    <col min="12" max="12" width="10.25" style="1" bestFit="1" customWidth="1"/>
    <col min="13" max="14" width="10.25" style="1" customWidth="1"/>
    <col min="15" max="15" width="11.375" style="1" bestFit="1" customWidth="1"/>
    <col min="16" max="16" width="9" style="1"/>
    <col min="17" max="17" width="11.375" style="1" bestFit="1" customWidth="1"/>
    <col min="18" max="18" width="12.875" customWidth="1"/>
    <col min="19" max="19" width="12.875" bestFit="1" customWidth="1"/>
    <col min="20" max="20" width="12.625" bestFit="1" customWidth="1"/>
    <col min="22" max="22" width="12.625" bestFit="1" customWidth="1"/>
  </cols>
  <sheetData>
    <row r="2" spans="2:17" x14ac:dyDescent="0.4">
      <c r="C2" s="20" t="s">
        <v>50</v>
      </c>
      <c r="G2" s="22"/>
      <c r="H2" s="43" t="s">
        <v>12</v>
      </c>
      <c r="I2" s="44"/>
      <c r="J2" s="10">
        <f>COUNTIF(J14:K31,"2m以上5m以下")</f>
        <v>6</v>
      </c>
      <c r="K2" s="10" t="s">
        <v>52</v>
      </c>
      <c r="N2" s="45" t="s">
        <v>35</v>
      </c>
      <c r="O2" s="43"/>
    </row>
    <row r="3" spans="2:17" x14ac:dyDescent="0.4">
      <c r="C3" s="1" t="s">
        <v>109</v>
      </c>
      <c r="G3" s="22"/>
      <c r="H3" s="43" t="s">
        <v>14</v>
      </c>
      <c r="I3" s="44"/>
      <c r="J3" s="10">
        <f>COUNTIF(J14:K31,"5mを超え10m以下")</f>
        <v>1</v>
      </c>
      <c r="K3" s="10" t="s">
        <v>52</v>
      </c>
      <c r="N3" s="5" t="s">
        <v>30</v>
      </c>
      <c r="O3" s="8">
        <v>1</v>
      </c>
    </row>
    <row r="4" spans="2:17" x14ac:dyDescent="0.4">
      <c r="C4" s="1" t="s">
        <v>25</v>
      </c>
      <c r="G4" s="22"/>
      <c r="H4" s="43" t="s">
        <v>11</v>
      </c>
      <c r="I4" s="44"/>
      <c r="J4" s="10">
        <f>COUNTIF(J14:K31,"10mを超え15m以下")</f>
        <v>3</v>
      </c>
      <c r="K4" s="10" t="s">
        <v>52</v>
      </c>
      <c r="N4" s="5" t="s">
        <v>31</v>
      </c>
      <c r="O4" s="8">
        <v>0.9</v>
      </c>
    </row>
    <row r="5" spans="2:17" x14ac:dyDescent="0.4">
      <c r="C5" s="1" t="s">
        <v>26</v>
      </c>
      <c r="G5" s="22"/>
      <c r="H5" s="43" t="s">
        <v>13</v>
      </c>
      <c r="I5" s="44"/>
      <c r="J5" s="10">
        <f>COUNTIF(J14:K31,"該当しない")</f>
        <v>8</v>
      </c>
      <c r="K5" s="10" t="s">
        <v>52</v>
      </c>
      <c r="N5" s="9" t="s">
        <v>29</v>
      </c>
      <c r="O5" s="15">
        <v>0.9</v>
      </c>
    </row>
    <row r="6" spans="2:17" x14ac:dyDescent="0.4">
      <c r="H6" s="45" t="s">
        <v>37</v>
      </c>
      <c r="I6" s="43"/>
      <c r="J6" s="28">
        <f>SUM(J2:J5)</f>
        <v>18</v>
      </c>
      <c r="K6" s="10" t="s">
        <v>79</v>
      </c>
      <c r="N6" s="12" t="s">
        <v>32</v>
      </c>
      <c r="O6" s="16">
        <v>1.2</v>
      </c>
    </row>
    <row r="7" spans="2:17" x14ac:dyDescent="0.4">
      <c r="C7" s="1" t="s">
        <v>23</v>
      </c>
      <c r="H7" s="1" t="s">
        <v>40</v>
      </c>
      <c r="I7" s="1"/>
      <c r="J7" s="1"/>
      <c r="N7" s="12" t="s">
        <v>33</v>
      </c>
      <c r="O7" s="16">
        <v>1</v>
      </c>
    </row>
    <row r="8" spans="2:17" x14ac:dyDescent="0.4">
      <c r="C8" s="1" t="s">
        <v>24</v>
      </c>
      <c r="H8" s="5"/>
      <c r="I8" s="6" t="s">
        <v>19</v>
      </c>
      <c r="J8" s="7" t="s">
        <v>20</v>
      </c>
      <c r="N8" s="12" t="s">
        <v>34</v>
      </c>
      <c r="O8" s="16">
        <v>1.2</v>
      </c>
    </row>
    <row r="9" spans="2:17" x14ac:dyDescent="0.4">
      <c r="H9" s="9" t="s">
        <v>21</v>
      </c>
      <c r="I9" s="10">
        <v>5.62</v>
      </c>
      <c r="J9" s="11">
        <v>0.42</v>
      </c>
      <c r="O9" s="21"/>
    </row>
    <row r="10" spans="2:17" x14ac:dyDescent="0.4">
      <c r="H10" s="12" t="s">
        <v>22</v>
      </c>
      <c r="I10" s="13">
        <v>3.22</v>
      </c>
      <c r="J10" s="14">
        <v>0.56000000000000005</v>
      </c>
      <c r="O10" s="21"/>
    </row>
    <row r="12" spans="2:17" x14ac:dyDescent="0.4">
      <c r="B12" s="44" t="s">
        <v>0</v>
      </c>
      <c r="C12" s="44" t="s">
        <v>81</v>
      </c>
      <c r="D12" s="44" t="s">
        <v>1</v>
      </c>
      <c r="E12" s="44" t="s">
        <v>2</v>
      </c>
      <c r="F12" s="44" t="s">
        <v>3</v>
      </c>
      <c r="G12" s="17" t="s">
        <v>7</v>
      </c>
      <c r="H12" s="44" t="s">
        <v>4</v>
      </c>
      <c r="I12" s="44" t="s">
        <v>5</v>
      </c>
      <c r="J12" s="44" t="s">
        <v>10</v>
      </c>
      <c r="K12" s="44"/>
      <c r="L12" s="44" t="s">
        <v>40</v>
      </c>
      <c r="M12" s="44"/>
      <c r="N12" s="44" t="s">
        <v>17</v>
      </c>
      <c r="O12" s="44" t="s">
        <v>27</v>
      </c>
      <c r="P12" s="44"/>
      <c r="Q12" s="44" t="s">
        <v>36</v>
      </c>
    </row>
    <row r="13" spans="2:17" x14ac:dyDescent="0.4">
      <c r="B13" s="44"/>
      <c r="C13" s="44"/>
      <c r="D13" s="44"/>
      <c r="E13" s="44"/>
      <c r="F13" s="44"/>
      <c r="G13" s="17" t="s">
        <v>18</v>
      </c>
      <c r="H13" s="44"/>
      <c r="I13" s="44"/>
      <c r="J13" s="44"/>
      <c r="K13" s="44"/>
      <c r="L13" s="17" t="s">
        <v>15</v>
      </c>
      <c r="M13" s="17" t="s">
        <v>16</v>
      </c>
      <c r="N13" s="44"/>
      <c r="O13" s="44" t="s">
        <v>28</v>
      </c>
      <c r="P13" s="44"/>
      <c r="Q13" s="44"/>
    </row>
    <row r="14" spans="2:17" x14ac:dyDescent="0.4">
      <c r="B14" s="10">
        <v>1</v>
      </c>
      <c r="C14" s="33">
        <v>3</v>
      </c>
      <c r="D14" s="10" t="s">
        <v>82</v>
      </c>
      <c r="E14" s="31">
        <v>9.5</v>
      </c>
      <c r="F14" s="15">
        <v>7.8</v>
      </c>
      <c r="G14" s="15">
        <f>ROUND(E14*F14,1)</f>
        <v>74.099999999999994</v>
      </c>
      <c r="H14" s="17" t="s">
        <v>8</v>
      </c>
      <c r="I14" s="17" t="s">
        <v>6</v>
      </c>
      <c r="J14" s="44" t="str">
        <f>_xlfn.IFS(E14&lt;5,"2m以上5m以下",E14&lt;10,"5mを超え10m以下",E14&lt;15,"10mを超え15m以下",E14&gt;15,"該当しない")</f>
        <v>5mを超え10m以下</v>
      </c>
      <c r="K14" s="44"/>
      <c r="L14" s="13">
        <f>IF(G14&gt;50,3.22,5.62)</f>
        <v>3.22</v>
      </c>
      <c r="M14" s="13">
        <f>IF(G14&gt;50,0.56,0.42)</f>
        <v>0.56000000000000005</v>
      </c>
      <c r="N14" s="15">
        <f t="shared" ref="N14:N16" si="0">ROUND(L14*G14^M14,1)</f>
        <v>35.9</v>
      </c>
      <c r="O14" s="35" t="s">
        <v>29</v>
      </c>
      <c r="P14" s="36">
        <f>_xlfn.IFS(O14="地上",1,O14="リフト",0.9,O14="梯子",0.9,O14="点検車",1.2,O14="足場",1,O14="船上",1.2)</f>
        <v>0.9</v>
      </c>
      <c r="Q14" s="10" t="str">
        <f t="shared" ref="Q14:Q16" si="1">IF(O14="点検車",ROUND(G14/((8*N14)*P14)+0.1,2),"")</f>
        <v/>
      </c>
    </row>
    <row r="15" spans="2:17" x14ac:dyDescent="0.4">
      <c r="B15" s="10">
        <v>2</v>
      </c>
      <c r="C15" s="33">
        <v>10</v>
      </c>
      <c r="D15" s="10" t="s">
        <v>83</v>
      </c>
      <c r="E15" s="31">
        <v>3</v>
      </c>
      <c r="F15" s="15">
        <v>2.9</v>
      </c>
      <c r="G15" s="15">
        <f t="shared" ref="G15:G31" si="2">ROUND(E15*F15,1)</f>
        <v>8.6999999999999993</v>
      </c>
      <c r="H15" s="17" t="s">
        <v>9</v>
      </c>
      <c r="I15" s="17" t="s">
        <v>6</v>
      </c>
      <c r="J15" s="44" t="str">
        <f t="shared" ref="J15:J31" si="3">_xlfn.IFS(E15&lt;5,"2m以上5m以下",E15&lt;10,"5mを超え10m以下",E15&lt;15,"10mを超え15m以下",E15&gt;15,"該当しない")</f>
        <v>2m以上5m以下</v>
      </c>
      <c r="K15" s="44"/>
      <c r="L15" s="13">
        <f>IF(G15&gt;50,3.22,5.62)</f>
        <v>5.62</v>
      </c>
      <c r="M15" s="13">
        <f t="shared" ref="M15:M31" si="4">IF(G15&gt;50,0.56,0.42)</f>
        <v>0.42</v>
      </c>
      <c r="N15" s="15">
        <f t="shared" si="0"/>
        <v>13.9</v>
      </c>
      <c r="O15" s="35" t="s">
        <v>30</v>
      </c>
      <c r="P15" s="36">
        <f t="shared" ref="P15:P31" si="5">_xlfn.IFS(O15="地上",1,O15="リフト",0.9,O15="梯子",0.9,O15="点検車",1.2,O15="足場",1,O15="船上",1.2)</f>
        <v>1</v>
      </c>
      <c r="Q15" s="10" t="str">
        <f t="shared" si="1"/>
        <v/>
      </c>
    </row>
    <row r="16" spans="2:17" x14ac:dyDescent="0.4">
      <c r="B16" s="10">
        <v>3</v>
      </c>
      <c r="C16" s="33">
        <v>11</v>
      </c>
      <c r="D16" s="10" t="s">
        <v>84</v>
      </c>
      <c r="E16" s="31">
        <v>2.1</v>
      </c>
      <c r="F16" s="15">
        <v>4.9000000000000004</v>
      </c>
      <c r="G16" s="15">
        <f t="shared" si="2"/>
        <v>10.3</v>
      </c>
      <c r="H16" s="17" t="s">
        <v>8</v>
      </c>
      <c r="I16" s="17" t="s">
        <v>6</v>
      </c>
      <c r="J16" s="44" t="str">
        <f t="shared" si="3"/>
        <v>2m以上5m以下</v>
      </c>
      <c r="K16" s="44"/>
      <c r="L16" s="13">
        <f t="shared" ref="L16:L31" si="6">IF(G16&gt;50,3.22,5.62)</f>
        <v>5.62</v>
      </c>
      <c r="M16" s="13">
        <f t="shared" si="4"/>
        <v>0.42</v>
      </c>
      <c r="N16" s="15">
        <f t="shared" si="0"/>
        <v>15</v>
      </c>
      <c r="O16" s="35" t="s">
        <v>30</v>
      </c>
      <c r="P16" s="36">
        <f t="shared" si="5"/>
        <v>1</v>
      </c>
      <c r="Q16" s="10" t="str">
        <f t="shared" si="1"/>
        <v/>
      </c>
    </row>
    <row r="17" spans="2:17" x14ac:dyDescent="0.4">
      <c r="B17" s="10">
        <v>4</v>
      </c>
      <c r="C17" s="33">
        <v>24</v>
      </c>
      <c r="D17" s="10" t="s">
        <v>85</v>
      </c>
      <c r="E17" s="31">
        <v>53.75</v>
      </c>
      <c r="F17" s="15">
        <v>6.2</v>
      </c>
      <c r="G17" s="15">
        <f t="shared" si="2"/>
        <v>333.3</v>
      </c>
      <c r="H17" s="17" t="s">
        <v>8</v>
      </c>
      <c r="I17" s="17" t="s">
        <v>6</v>
      </c>
      <c r="J17" s="44" t="str">
        <f t="shared" si="3"/>
        <v>該当しない</v>
      </c>
      <c r="K17" s="44"/>
      <c r="L17" s="13">
        <f t="shared" si="6"/>
        <v>3.22</v>
      </c>
      <c r="M17" s="13">
        <f t="shared" si="4"/>
        <v>0.56000000000000005</v>
      </c>
      <c r="N17" s="15">
        <f t="shared" ref="N17:N31" si="7">ROUND(L17*G17^M17,1)</f>
        <v>83.3</v>
      </c>
      <c r="O17" s="35" t="s">
        <v>32</v>
      </c>
      <c r="P17" s="36">
        <f t="shared" si="5"/>
        <v>1.2</v>
      </c>
      <c r="Q17" s="10">
        <f>IF(O17="点検車",ROUND(G17/((8*N17)*P17)+0.1,2),"")</f>
        <v>0.52</v>
      </c>
    </row>
    <row r="18" spans="2:17" x14ac:dyDescent="0.4">
      <c r="B18" s="10">
        <v>5</v>
      </c>
      <c r="C18" s="33">
        <v>25</v>
      </c>
      <c r="D18" s="10" t="s">
        <v>86</v>
      </c>
      <c r="E18" s="31">
        <v>38.200000000000003</v>
      </c>
      <c r="F18" s="15">
        <v>5.8</v>
      </c>
      <c r="G18" s="15">
        <f t="shared" si="2"/>
        <v>221.6</v>
      </c>
      <c r="H18" s="17" t="s">
        <v>8</v>
      </c>
      <c r="I18" s="17" t="s">
        <v>6</v>
      </c>
      <c r="J18" s="44" t="str">
        <f t="shared" si="3"/>
        <v>該当しない</v>
      </c>
      <c r="K18" s="44"/>
      <c r="L18" s="13">
        <f t="shared" si="6"/>
        <v>3.22</v>
      </c>
      <c r="M18" s="13">
        <f t="shared" si="4"/>
        <v>0.56000000000000005</v>
      </c>
      <c r="N18" s="15">
        <f t="shared" si="7"/>
        <v>66.3</v>
      </c>
      <c r="O18" s="35" t="s">
        <v>32</v>
      </c>
      <c r="P18" s="36">
        <f t="shared" si="5"/>
        <v>1.2</v>
      </c>
      <c r="Q18" s="10">
        <f t="shared" ref="Q18:Q31" si="8">IF(O18="点検車",ROUND(G18/((8*N18)*P18)+0.1,2),"")</f>
        <v>0.45</v>
      </c>
    </row>
    <row r="19" spans="2:17" x14ac:dyDescent="0.4">
      <c r="B19" s="10">
        <v>6</v>
      </c>
      <c r="C19" s="33">
        <v>27</v>
      </c>
      <c r="D19" s="10" t="s">
        <v>87</v>
      </c>
      <c r="E19" s="31">
        <v>21.8</v>
      </c>
      <c r="F19" s="15">
        <v>5.8</v>
      </c>
      <c r="G19" s="15">
        <f t="shared" si="2"/>
        <v>126.4</v>
      </c>
      <c r="H19" s="17" t="s">
        <v>9</v>
      </c>
      <c r="I19" s="17" t="s">
        <v>6</v>
      </c>
      <c r="J19" s="44" t="str">
        <f t="shared" si="3"/>
        <v>該当しない</v>
      </c>
      <c r="K19" s="44"/>
      <c r="L19" s="13">
        <f t="shared" si="6"/>
        <v>3.22</v>
      </c>
      <c r="M19" s="13">
        <f t="shared" si="4"/>
        <v>0.56000000000000005</v>
      </c>
      <c r="N19" s="15">
        <f t="shared" si="7"/>
        <v>48.4</v>
      </c>
      <c r="O19" s="35" t="s">
        <v>32</v>
      </c>
      <c r="P19" s="36">
        <f t="shared" si="5"/>
        <v>1.2</v>
      </c>
      <c r="Q19" s="10">
        <f t="shared" si="8"/>
        <v>0.37</v>
      </c>
    </row>
    <row r="20" spans="2:17" x14ac:dyDescent="0.4">
      <c r="B20" s="10">
        <v>7</v>
      </c>
      <c r="C20" s="34">
        <v>28</v>
      </c>
      <c r="D20" s="10" t="s">
        <v>88</v>
      </c>
      <c r="E20" s="31">
        <v>12.5</v>
      </c>
      <c r="F20" s="15">
        <v>4.3</v>
      </c>
      <c r="G20" s="15">
        <f t="shared" si="2"/>
        <v>53.8</v>
      </c>
      <c r="H20" s="17" t="s">
        <v>8</v>
      </c>
      <c r="I20" s="17" t="s">
        <v>6</v>
      </c>
      <c r="J20" s="44" t="str">
        <f t="shared" si="3"/>
        <v>10mを超え15m以下</v>
      </c>
      <c r="K20" s="44"/>
      <c r="L20" s="13">
        <f t="shared" si="6"/>
        <v>3.22</v>
      </c>
      <c r="M20" s="13">
        <f t="shared" si="4"/>
        <v>0.56000000000000005</v>
      </c>
      <c r="N20" s="15">
        <f t="shared" si="7"/>
        <v>30</v>
      </c>
      <c r="O20" s="35" t="s">
        <v>32</v>
      </c>
      <c r="P20" s="36">
        <f t="shared" si="5"/>
        <v>1.2</v>
      </c>
      <c r="Q20" s="10">
        <f t="shared" si="8"/>
        <v>0.28999999999999998</v>
      </c>
    </row>
    <row r="21" spans="2:17" x14ac:dyDescent="0.4">
      <c r="B21" s="10">
        <v>8</v>
      </c>
      <c r="C21" s="34">
        <v>29</v>
      </c>
      <c r="D21" s="10" t="s">
        <v>89</v>
      </c>
      <c r="E21" s="31">
        <v>13.5</v>
      </c>
      <c r="F21" s="15">
        <v>5.7</v>
      </c>
      <c r="G21" s="15">
        <f t="shared" si="2"/>
        <v>77</v>
      </c>
      <c r="H21" s="17" t="s">
        <v>8</v>
      </c>
      <c r="I21" s="17" t="s">
        <v>6</v>
      </c>
      <c r="J21" s="44" t="str">
        <f t="shared" si="3"/>
        <v>10mを超え15m以下</v>
      </c>
      <c r="K21" s="44"/>
      <c r="L21" s="13">
        <f t="shared" si="6"/>
        <v>3.22</v>
      </c>
      <c r="M21" s="13">
        <f t="shared" si="4"/>
        <v>0.56000000000000005</v>
      </c>
      <c r="N21" s="15">
        <f t="shared" si="7"/>
        <v>36.700000000000003</v>
      </c>
      <c r="O21" s="35" t="s">
        <v>29</v>
      </c>
      <c r="P21" s="36">
        <f t="shared" si="5"/>
        <v>0.9</v>
      </c>
      <c r="Q21" s="10" t="str">
        <f t="shared" si="8"/>
        <v/>
      </c>
    </row>
    <row r="22" spans="2:17" x14ac:dyDescent="0.4">
      <c r="B22" s="10">
        <v>9</v>
      </c>
      <c r="C22" s="34">
        <v>46</v>
      </c>
      <c r="D22" s="10" t="s">
        <v>90</v>
      </c>
      <c r="E22" s="31">
        <v>3.6</v>
      </c>
      <c r="F22" s="15">
        <v>1.9</v>
      </c>
      <c r="G22" s="15">
        <f t="shared" si="2"/>
        <v>6.8</v>
      </c>
      <c r="H22" s="17" t="s">
        <v>9</v>
      </c>
      <c r="I22" s="17" t="s">
        <v>6</v>
      </c>
      <c r="J22" s="44" t="str">
        <f t="shared" si="3"/>
        <v>2m以上5m以下</v>
      </c>
      <c r="K22" s="44"/>
      <c r="L22" s="13">
        <f t="shared" si="6"/>
        <v>5.62</v>
      </c>
      <c r="M22" s="13">
        <f t="shared" si="4"/>
        <v>0.42</v>
      </c>
      <c r="N22" s="15">
        <f t="shared" si="7"/>
        <v>12.6</v>
      </c>
      <c r="O22" s="35" t="s">
        <v>30</v>
      </c>
      <c r="P22" s="36">
        <f t="shared" si="5"/>
        <v>1</v>
      </c>
      <c r="Q22" s="10" t="str">
        <f t="shared" si="8"/>
        <v/>
      </c>
    </row>
    <row r="23" spans="2:17" x14ac:dyDescent="0.4">
      <c r="B23" s="10">
        <v>10</v>
      </c>
      <c r="C23" s="34">
        <v>47</v>
      </c>
      <c r="D23" s="10" t="s">
        <v>91</v>
      </c>
      <c r="E23" s="31">
        <v>16.5</v>
      </c>
      <c r="F23" s="15">
        <v>8.1999999999999993</v>
      </c>
      <c r="G23" s="15">
        <f t="shared" si="2"/>
        <v>135.30000000000001</v>
      </c>
      <c r="H23" s="17" t="s">
        <v>8</v>
      </c>
      <c r="I23" s="17" t="s">
        <v>6</v>
      </c>
      <c r="J23" s="44" t="str">
        <f t="shared" si="3"/>
        <v>該当しない</v>
      </c>
      <c r="K23" s="44"/>
      <c r="L23" s="13">
        <f t="shared" si="6"/>
        <v>3.22</v>
      </c>
      <c r="M23" s="13">
        <f t="shared" si="4"/>
        <v>0.56000000000000005</v>
      </c>
      <c r="N23" s="15">
        <f t="shared" si="7"/>
        <v>50.3</v>
      </c>
      <c r="O23" s="35" t="s">
        <v>32</v>
      </c>
      <c r="P23" s="36">
        <f t="shared" si="5"/>
        <v>1.2</v>
      </c>
      <c r="Q23" s="10">
        <f t="shared" si="8"/>
        <v>0.38</v>
      </c>
    </row>
    <row r="24" spans="2:17" x14ac:dyDescent="0.4">
      <c r="B24" s="10">
        <v>11</v>
      </c>
      <c r="C24" s="34">
        <v>50</v>
      </c>
      <c r="D24" s="10" t="s">
        <v>92</v>
      </c>
      <c r="E24" s="31">
        <v>30.2</v>
      </c>
      <c r="F24" s="15">
        <v>5.2</v>
      </c>
      <c r="G24" s="15">
        <f t="shared" si="2"/>
        <v>157</v>
      </c>
      <c r="H24" s="17" t="s">
        <v>8</v>
      </c>
      <c r="I24" s="17" t="s">
        <v>6</v>
      </c>
      <c r="J24" s="44" t="str">
        <f t="shared" si="3"/>
        <v>該当しない</v>
      </c>
      <c r="K24" s="44"/>
      <c r="L24" s="13">
        <f t="shared" si="6"/>
        <v>3.22</v>
      </c>
      <c r="M24" s="13">
        <f t="shared" si="4"/>
        <v>0.56000000000000005</v>
      </c>
      <c r="N24" s="15">
        <f t="shared" si="7"/>
        <v>54.6</v>
      </c>
      <c r="O24" s="35" t="s">
        <v>32</v>
      </c>
      <c r="P24" s="36">
        <f t="shared" si="5"/>
        <v>1.2</v>
      </c>
      <c r="Q24" s="31">
        <f t="shared" si="8"/>
        <v>0.4</v>
      </c>
    </row>
    <row r="25" spans="2:17" x14ac:dyDescent="0.4">
      <c r="B25" s="10">
        <v>12</v>
      </c>
      <c r="C25" s="34">
        <v>51</v>
      </c>
      <c r="D25" s="10" t="s">
        <v>93</v>
      </c>
      <c r="E25" s="31">
        <v>28.5</v>
      </c>
      <c r="F25" s="15">
        <v>10.199999999999999</v>
      </c>
      <c r="G25" s="15">
        <f t="shared" si="2"/>
        <v>290.7</v>
      </c>
      <c r="H25" s="17" t="s">
        <v>9</v>
      </c>
      <c r="I25" s="17" t="s">
        <v>6</v>
      </c>
      <c r="J25" s="44" t="str">
        <f t="shared" si="3"/>
        <v>該当しない</v>
      </c>
      <c r="K25" s="44"/>
      <c r="L25" s="13">
        <f t="shared" si="6"/>
        <v>3.22</v>
      </c>
      <c r="M25" s="13">
        <f t="shared" si="4"/>
        <v>0.56000000000000005</v>
      </c>
      <c r="N25" s="15">
        <f t="shared" si="7"/>
        <v>77.2</v>
      </c>
      <c r="O25" s="35" t="s">
        <v>32</v>
      </c>
      <c r="P25" s="36">
        <f t="shared" si="5"/>
        <v>1.2</v>
      </c>
      <c r="Q25" s="10">
        <f t="shared" si="8"/>
        <v>0.49</v>
      </c>
    </row>
    <row r="26" spans="2:17" x14ac:dyDescent="0.4">
      <c r="B26" s="10">
        <v>13</v>
      </c>
      <c r="C26" s="34">
        <v>73</v>
      </c>
      <c r="D26" s="10" t="s">
        <v>94</v>
      </c>
      <c r="E26" s="31">
        <v>2.5</v>
      </c>
      <c r="F26" s="15">
        <v>3</v>
      </c>
      <c r="G26" s="15">
        <f t="shared" si="2"/>
        <v>7.5</v>
      </c>
      <c r="H26" s="17" t="s">
        <v>8</v>
      </c>
      <c r="I26" s="17" t="s">
        <v>6</v>
      </c>
      <c r="J26" s="44" t="str">
        <f t="shared" si="3"/>
        <v>2m以上5m以下</v>
      </c>
      <c r="K26" s="44"/>
      <c r="L26" s="13">
        <f t="shared" si="6"/>
        <v>5.62</v>
      </c>
      <c r="M26" s="13">
        <f t="shared" si="4"/>
        <v>0.42</v>
      </c>
      <c r="N26" s="15">
        <f t="shared" si="7"/>
        <v>13.1</v>
      </c>
      <c r="O26" s="35" t="s">
        <v>30</v>
      </c>
      <c r="P26" s="36">
        <f t="shared" si="5"/>
        <v>1</v>
      </c>
      <c r="Q26" s="10" t="str">
        <f t="shared" si="8"/>
        <v/>
      </c>
    </row>
    <row r="27" spans="2:17" x14ac:dyDescent="0.4">
      <c r="B27" s="10">
        <v>14</v>
      </c>
      <c r="C27" s="34">
        <v>108</v>
      </c>
      <c r="D27" s="10" t="s">
        <v>95</v>
      </c>
      <c r="E27" s="31">
        <v>30</v>
      </c>
      <c r="F27" s="15">
        <v>4.8</v>
      </c>
      <c r="G27" s="15">
        <f t="shared" si="2"/>
        <v>144</v>
      </c>
      <c r="H27" s="17" t="s">
        <v>8</v>
      </c>
      <c r="I27" s="17" t="s">
        <v>6</v>
      </c>
      <c r="J27" s="44" t="str">
        <f t="shared" si="3"/>
        <v>該当しない</v>
      </c>
      <c r="K27" s="44"/>
      <c r="L27" s="13">
        <f t="shared" si="6"/>
        <v>3.22</v>
      </c>
      <c r="M27" s="13">
        <f t="shared" si="4"/>
        <v>0.56000000000000005</v>
      </c>
      <c r="N27" s="15">
        <f t="shared" si="7"/>
        <v>52.1</v>
      </c>
      <c r="O27" s="35" t="s">
        <v>32</v>
      </c>
      <c r="P27" s="36">
        <f t="shared" si="5"/>
        <v>1.2</v>
      </c>
      <c r="Q27" s="10">
        <f t="shared" si="8"/>
        <v>0.39</v>
      </c>
    </row>
    <row r="28" spans="2:17" x14ac:dyDescent="0.4">
      <c r="B28" s="10">
        <v>15</v>
      </c>
      <c r="C28" s="34">
        <v>113</v>
      </c>
      <c r="D28" s="10" t="s">
        <v>96</v>
      </c>
      <c r="E28" s="31">
        <v>2.5</v>
      </c>
      <c r="F28" s="15">
        <v>3.9</v>
      </c>
      <c r="G28" s="15">
        <f t="shared" si="2"/>
        <v>9.8000000000000007</v>
      </c>
      <c r="H28" s="17" t="s">
        <v>8</v>
      </c>
      <c r="I28" s="17" t="s">
        <v>6</v>
      </c>
      <c r="J28" s="44" t="str">
        <f t="shared" si="3"/>
        <v>2m以上5m以下</v>
      </c>
      <c r="K28" s="44"/>
      <c r="L28" s="13">
        <f t="shared" si="6"/>
        <v>5.62</v>
      </c>
      <c r="M28" s="13">
        <f t="shared" si="4"/>
        <v>0.42</v>
      </c>
      <c r="N28" s="15">
        <f t="shared" si="7"/>
        <v>14.7</v>
      </c>
      <c r="O28" s="35" t="s">
        <v>30</v>
      </c>
      <c r="P28" s="36">
        <f t="shared" si="5"/>
        <v>1</v>
      </c>
      <c r="Q28" s="10" t="str">
        <f t="shared" si="8"/>
        <v/>
      </c>
    </row>
    <row r="29" spans="2:17" x14ac:dyDescent="0.4">
      <c r="B29" s="10">
        <v>16</v>
      </c>
      <c r="C29" s="34">
        <v>115</v>
      </c>
      <c r="D29" s="10" t="s">
        <v>97</v>
      </c>
      <c r="E29" s="31">
        <v>4</v>
      </c>
      <c r="F29" s="15">
        <v>2.5</v>
      </c>
      <c r="G29" s="15">
        <f t="shared" si="2"/>
        <v>10</v>
      </c>
      <c r="H29" s="17" t="s">
        <v>9</v>
      </c>
      <c r="I29" s="17" t="s">
        <v>6</v>
      </c>
      <c r="J29" s="44" t="str">
        <f t="shared" si="3"/>
        <v>2m以上5m以下</v>
      </c>
      <c r="K29" s="44"/>
      <c r="L29" s="13">
        <f t="shared" si="6"/>
        <v>5.62</v>
      </c>
      <c r="M29" s="13">
        <f t="shared" si="4"/>
        <v>0.42</v>
      </c>
      <c r="N29" s="15">
        <f t="shared" si="7"/>
        <v>14.8</v>
      </c>
      <c r="O29" s="35" t="s">
        <v>30</v>
      </c>
      <c r="P29" s="36">
        <f t="shared" si="5"/>
        <v>1</v>
      </c>
      <c r="Q29" s="10" t="str">
        <f t="shared" si="8"/>
        <v/>
      </c>
    </row>
    <row r="30" spans="2:17" x14ac:dyDescent="0.4">
      <c r="B30" s="10">
        <v>17</v>
      </c>
      <c r="C30" s="34">
        <v>125</v>
      </c>
      <c r="D30" s="10" t="s">
        <v>98</v>
      </c>
      <c r="E30" s="31">
        <v>26</v>
      </c>
      <c r="F30" s="15">
        <v>8.1999999999999993</v>
      </c>
      <c r="G30" s="15">
        <f t="shared" si="2"/>
        <v>213.2</v>
      </c>
      <c r="H30" s="17" t="s">
        <v>8</v>
      </c>
      <c r="I30" s="17" t="s">
        <v>6</v>
      </c>
      <c r="J30" s="44" t="str">
        <f t="shared" si="3"/>
        <v>該当しない</v>
      </c>
      <c r="K30" s="44"/>
      <c r="L30" s="13">
        <f t="shared" si="6"/>
        <v>3.22</v>
      </c>
      <c r="M30" s="13">
        <f t="shared" si="4"/>
        <v>0.56000000000000005</v>
      </c>
      <c r="N30" s="15">
        <f t="shared" si="7"/>
        <v>64.900000000000006</v>
      </c>
      <c r="O30" s="35" t="s">
        <v>32</v>
      </c>
      <c r="P30" s="36">
        <f t="shared" si="5"/>
        <v>1.2</v>
      </c>
      <c r="Q30" s="10">
        <f t="shared" si="8"/>
        <v>0.44</v>
      </c>
    </row>
    <row r="31" spans="2:17" x14ac:dyDescent="0.4">
      <c r="B31" s="10">
        <v>18</v>
      </c>
      <c r="C31" s="34">
        <v>126</v>
      </c>
      <c r="D31" s="10" t="s">
        <v>99</v>
      </c>
      <c r="E31" s="31">
        <v>10.5</v>
      </c>
      <c r="F31" s="15">
        <v>8</v>
      </c>
      <c r="G31" s="15">
        <f t="shared" si="2"/>
        <v>84</v>
      </c>
      <c r="H31" s="17" t="s">
        <v>8</v>
      </c>
      <c r="I31" s="17" t="s">
        <v>6</v>
      </c>
      <c r="J31" s="44" t="str">
        <f t="shared" si="3"/>
        <v>10mを超え15m以下</v>
      </c>
      <c r="K31" s="44"/>
      <c r="L31" s="13">
        <f t="shared" si="6"/>
        <v>3.22</v>
      </c>
      <c r="M31" s="13">
        <f t="shared" si="4"/>
        <v>0.56000000000000005</v>
      </c>
      <c r="N31" s="15">
        <f t="shared" si="7"/>
        <v>38.5</v>
      </c>
      <c r="O31" s="35" t="s">
        <v>29</v>
      </c>
      <c r="P31" s="36">
        <f t="shared" si="5"/>
        <v>0.9</v>
      </c>
      <c r="Q31" s="10" t="str">
        <f t="shared" si="8"/>
        <v/>
      </c>
    </row>
    <row r="32" spans="2:17" x14ac:dyDescent="0.4">
      <c r="B32" s="10"/>
      <c r="C32" s="10"/>
      <c r="D32" s="10"/>
      <c r="E32" s="10"/>
      <c r="F32" s="10"/>
      <c r="G32" s="10"/>
      <c r="H32" s="17"/>
      <c r="I32" s="17"/>
      <c r="J32" s="45"/>
      <c r="K32" s="43"/>
      <c r="L32" s="10"/>
      <c r="M32" s="10"/>
      <c r="N32" s="10"/>
      <c r="O32" s="10"/>
      <c r="P32" s="10" t="s">
        <v>37</v>
      </c>
      <c r="Q32" s="10">
        <f>SUMIFS(Q14:Q31,E14:E31,"&gt;15")</f>
        <v>3.4399999999999995</v>
      </c>
    </row>
    <row r="33" spans="2:17" x14ac:dyDescent="0.4">
      <c r="B33" s="10"/>
      <c r="C33" s="10"/>
      <c r="D33" s="10"/>
      <c r="E33" s="10"/>
      <c r="F33" s="10"/>
      <c r="G33" s="10"/>
      <c r="H33" s="17"/>
      <c r="I33" s="17"/>
      <c r="J33" s="45"/>
      <c r="K33" s="43"/>
      <c r="L33" s="10"/>
      <c r="M33" s="10"/>
      <c r="N33" s="10"/>
      <c r="O33" s="45" t="s">
        <v>38</v>
      </c>
      <c r="P33" s="43"/>
      <c r="Q33" s="10">
        <f>SUMIFS(Q14:Q31,O14:O31,"点検車")</f>
        <v>3.7299999999999995</v>
      </c>
    </row>
  </sheetData>
  <mergeCells count="40">
    <mergeCell ref="C12:C13"/>
    <mergeCell ref="O12:P12"/>
    <mergeCell ref="O13:P13"/>
    <mergeCell ref="Q12:Q13"/>
    <mergeCell ref="B12:B13"/>
    <mergeCell ref="D12:D13"/>
    <mergeCell ref="E12:E13"/>
    <mergeCell ref="F12:F13"/>
    <mergeCell ref="H12:H13"/>
    <mergeCell ref="I12:I13"/>
    <mergeCell ref="L12:M12"/>
    <mergeCell ref="J12:K13"/>
    <mergeCell ref="J14:K14"/>
    <mergeCell ref="N12:N13"/>
    <mergeCell ref="J30:K30"/>
    <mergeCell ref="J29:K29"/>
    <mergeCell ref="J28:K28"/>
    <mergeCell ref="J27:K27"/>
    <mergeCell ref="J26:K26"/>
    <mergeCell ref="N2:O2"/>
    <mergeCell ref="J32:K32"/>
    <mergeCell ref="J33:K33"/>
    <mergeCell ref="J19:K19"/>
    <mergeCell ref="J18:K18"/>
    <mergeCell ref="J17:K17"/>
    <mergeCell ref="J16:K16"/>
    <mergeCell ref="J15:K15"/>
    <mergeCell ref="O33:P33"/>
    <mergeCell ref="J25:K25"/>
    <mergeCell ref="J24:K24"/>
    <mergeCell ref="J23:K23"/>
    <mergeCell ref="J22:K22"/>
    <mergeCell ref="J21:K21"/>
    <mergeCell ref="J20:K20"/>
    <mergeCell ref="J31:K31"/>
    <mergeCell ref="H2:I2"/>
    <mergeCell ref="H5:I5"/>
    <mergeCell ref="H3:I3"/>
    <mergeCell ref="H4:I4"/>
    <mergeCell ref="H6:I6"/>
  </mergeCells>
  <phoneticPr fontId="1"/>
  <dataValidations disablePrompts="1" count="1">
    <dataValidation type="list" allowBlank="1" showInputMessage="1" showErrorMessage="1" sqref="O14:O31" xr:uid="{ED72F99B-C11D-4E92-8855-B5D9AB34705D}">
      <formula1>$N$3:$N$8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29E76-252F-40BE-91A1-7BC0DBC11571}">
  <dimension ref="B1:O38"/>
  <sheetViews>
    <sheetView view="pageBreakPreview" zoomScaleNormal="100" zoomScaleSheetLayoutView="100" workbookViewId="0">
      <selection activeCell="I18" sqref="I18"/>
    </sheetView>
  </sheetViews>
  <sheetFormatPr defaultRowHeight="18.75" x14ac:dyDescent="0.4"/>
  <cols>
    <col min="2" max="2" width="12.875" customWidth="1"/>
    <col min="3" max="3" width="12.875" style="1" customWidth="1"/>
    <col min="4" max="4" width="17.25" style="1" bestFit="1" customWidth="1"/>
    <col min="5" max="7" width="12.875" style="1" customWidth="1"/>
    <col min="8" max="8" width="16.125" style="1" bestFit="1" customWidth="1"/>
    <col min="9" max="11" width="12.875" style="1" customWidth="1"/>
  </cols>
  <sheetData>
    <row r="1" spans="2:11" x14ac:dyDescent="0.4">
      <c r="C1" s="20" t="s">
        <v>51</v>
      </c>
    </row>
    <row r="2" spans="2:11" x14ac:dyDescent="0.4">
      <c r="D2" s="1" t="s">
        <v>41</v>
      </c>
    </row>
    <row r="3" spans="2:11" x14ac:dyDescent="0.4">
      <c r="D3" s="5"/>
      <c r="E3" s="6" t="s">
        <v>19</v>
      </c>
      <c r="F3" s="7" t="s">
        <v>20</v>
      </c>
      <c r="G3" s="18"/>
    </row>
    <row r="4" spans="2:11" x14ac:dyDescent="0.4">
      <c r="D4" s="9" t="s">
        <v>42</v>
      </c>
      <c r="E4" s="10">
        <v>3.7000000000000002E-3</v>
      </c>
      <c r="F4" s="10">
        <v>0.47</v>
      </c>
      <c r="G4" s="11"/>
    </row>
    <row r="5" spans="2:11" x14ac:dyDescent="0.4">
      <c r="D5" s="12" t="s">
        <v>43</v>
      </c>
      <c r="E5" s="13">
        <v>1.6000000000000001E-3</v>
      </c>
      <c r="F5" s="13">
        <v>0.89</v>
      </c>
      <c r="G5" s="14" t="s">
        <v>44</v>
      </c>
    </row>
    <row r="6" spans="2:11" x14ac:dyDescent="0.4">
      <c r="D6" s="1" t="s">
        <v>80</v>
      </c>
      <c r="E6" s="30"/>
      <c r="F6" s="30"/>
      <c r="G6" s="30"/>
    </row>
    <row r="7" spans="2:11" x14ac:dyDescent="0.4">
      <c r="B7" s="44" t="s">
        <v>0</v>
      </c>
      <c r="C7" s="44" t="s">
        <v>81</v>
      </c>
      <c r="D7" s="47" t="s">
        <v>1</v>
      </c>
      <c r="E7" s="44" t="s">
        <v>2</v>
      </c>
      <c r="F7" s="44" t="s">
        <v>3</v>
      </c>
      <c r="G7" s="17" t="s">
        <v>7</v>
      </c>
      <c r="H7" s="44" t="s">
        <v>5</v>
      </c>
      <c r="I7" s="44" t="s">
        <v>41</v>
      </c>
      <c r="J7" s="44"/>
      <c r="K7" s="46" t="s">
        <v>39</v>
      </c>
    </row>
    <row r="8" spans="2:11" x14ac:dyDescent="0.4">
      <c r="B8" s="44"/>
      <c r="C8" s="44"/>
      <c r="D8" s="48"/>
      <c r="E8" s="44"/>
      <c r="F8" s="44"/>
      <c r="G8" s="17" t="s">
        <v>18</v>
      </c>
      <c r="H8" s="44"/>
      <c r="I8" s="17" t="s">
        <v>15</v>
      </c>
      <c r="J8" s="17" t="s">
        <v>16</v>
      </c>
      <c r="K8" s="46"/>
    </row>
    <row r="9" spans="2:11" x14ac:dyDescent="0.4">
      <c r="B9" s="10">
        <v>1</v>
      </c>
      <c r="C9" s="33">
        <v>3</v>
      </c>
      <c r="D9" s="10" t="s">
        <v>82</v>
      </c>
      <c r="E9" s="31">
        <v>9.5</v>
      </c>
      <c r="F9" s="15">
        <v>7.8</v>
      </c>
      <c r="G9" s="15">
        <f>ROUND(E9*F9,1)</f>
        <v>74.099999999999994</v>
      </c>
      <c r="H9" s="17" t="s">
        <v>6</v>
      </c>
      <c r="I9" s="10">
        <f>IF(G9&gt;300,0.0016,0.0037)</f>
        <v>3.7000000000000002E-3</v>
      </c>
      <c r="J9" s="10">
        <f>IF(G9&gt;300,0.89,0.47)</f>
        <v>0.47</v>
      </c>
      <c r="K9" s="31">
        <f>IF(G9&gt;300,IF(ROUND(I9*G9+J9,2)&gt;1.6,ROUND(I9*G9+J9,2),1.6),ROUND(I9*G9+J9,2))</f>
        <v>0.74</v>
      </c>
    </row>
    <row r="10" spans="2:11" x14ac:dyDescent="0.4">
      <c r="B10" s="10">
        <v>2</v>
      </c>
      <c r="C10" s="33">
        <v>10</v>
      </c>
      <c r="D10" s="10" t="s">
        <v>83</v>
      </c>
      <c r="E10" s="31">
        <v>3</v>
      </c>
      <c r="F10" s="15">
        <v>2.9</v>
      </c>
      <c r="G10" s="15">
        <f t="shared" ref="G10:G26" si="0">ROUND(E10*F10,1)</f>
        <v>8.6999999999999993</v>
      </c>
      <c r="H10" s="17" t="s">
        <v>6</v>
      </c>
      <c r="I10" s="10">
        <f t="shared" ref="I10:I26" si="1">IF(G10&gt;300,0.0016,0.0037)</f>
        <v>3.7000000000000002E-3</v>
      </c>
      <c r="J10" s="10">
        <f t="shared" ref="J10:J26" si="2">IF(G10&gt;300,0.89,0.47)</f>
        <v>0.47</v>
      </c>
      <c r="K10" s="31">
        <f t="shared" ref="K10:K32" si="3">IF(G10&gt;300,IF(ROUND(I10*G10+J10,2)&gt;1.6,ROUND(I10*G10+J10,2),1.6),ROUND(I10*G10+J10,2))</f>
        <v>0.5</v>
      </c>
    </row>
    <row r="11" spans="2:11" x14ac:dyDescent="0.4">
      <c r="B11" s="10">
        <v>3</v>
      </c>
      <c r="C11" s="33">
        <v>11</v>
      </c>
      <c r="D11" s="10" t="s">
        <v>84</v>
      </c>
      <c r="E11" s="31">
        <v>2.1</v>
      </c>
      <c r="F11" s="15">
        <v>4.9000000000000004</v>
      </c>
      <c r="G11" s="15">
        <f t="shared" si="0"/>
        <v>10.3</v>
      </c>
      <c r="H11" s="17" t="s">
        <v>6</v>
      </c>
      <c r="I11" s="10">
        <f t="shared" si="1"/>
        <v>3.7000000000000002E-3</v>
      </c>
      <c r="J11" s="10">
        <f t="shared" si="2"/>
        <v>0.47</v>
      </c>
      <c r="K11" s="31">
        <f t="shared" si="3"/>
        <v>0.51</v>
      </c>
    </row>
    <row r="12" spans="2:11" x14ac:dyDescent="0.4">
      <c r="B12" s="10">
        <v>4</v>
      </c>
      <c r="C12" s="33">
        <v>24</v>
      </c>
      <c r="D12" s="10" t="s">
        <v>85</v>
      </c>
      <c r="E12" s="31">
        <v>53.75</v>
      </c>
      <c r="F12" s="15">
        <v>6.2</v>
      </c>
      <c r="G12" s="15">
        <f t="shared" si="0"/>
        <v>333.3</v>
      </c>
      <c r="H12" s="17" t="s">
        <v>6</v>
      </c>
      <c r="I12" s="10">
        <f t="shared" si="1"/>
        <v>1.6000000000000001E-3</v>
      </c>
      <c r="J12" s="10">
        <f t="shared" si="2"/>
        <v>0.89</v>
      </c>
      <c r="K12" s="31">
        <f t="shared" si="3"/>
        <v>1.6</v>
      </c>
    </row>
    <row r="13" spans="2:11" x14ac:dyDescent="0.4">
      <c r="B13" s="10">
        <v>5</v>
      </c>
      <c r="C13" s="33">
        <v>25</v>
      </c>
      <c r="D13" s="10" t="s">
        <v>86</v>
      </c>
      <c r="E13" s="31">
        <v>38.200000000000003</v>
      </c>
      <c r="F13" s="15">
        <v>5.8</v>
      </c>
      <c r="G13" s="15">
        <f t="shared" si="0"/>
        <v>221.6</v>
      </c>
      <c r="H13" s="17" t="s">
        <v>6</v>
      </c>
      <c r="I13" s="10">
        <f t="shared" si="1"/>
        <v>3.7000000000000002E-3</v>
      </c>
      <c r="J13" s="10">
        <f t="shared" si="2"/>
        <v>0.47</v>
      </c>
      <c r="K13" s="31">
        <f t="shared" si="3"/>
        <v>1.29</v>
      </c>
    </row>
    <row r="14" spans="2:11" x14ac:dyDescent="0.4">
      <c r="B14" s="10">
        <v>6</v>
      </c>
      <c r="C14" s="33">
        <v>27</v>
      </c>
      <c r="D14" s="10" t="s">
        <v>87</v>
      </c>
      <c r="E14" s="31">
        <v>21.8</v>
      </c>
      <c r="F14" s="15">
        <v>5.8</v>
      </c>
      <c r="G14" s="15">
        <f t="shared" si="0"/>
        <v>126.4</v>
      </c>
      <c r="H14" s="17" t="s">
        <v>6</v>
      </c>
      <c r="I14" s="10">
        <f t="shared" si="1"/>
        <v>3.7000000000000002E-3</v>
      </c>
      <c r="J14" s="10">
        <f t="shared" si="2"/>
        <v>0.47</v>
      </c>
      <c r="K14" s="31">
        <f t="shared" si="3"/>
        <v>0.94</v>
      </c>
    </row>
    <row r="15" spans="2:11" x14ac:dyDescent="0.4">
      <c r="B15" s="10">
        <v>7</v>
      </c>
      <c r="C15" s="34">
        <v>28</v>
      </c>
      <c r="D15" s="10" t="s">
        <v>88</v>
      </c>
      <c r="E15" s="31">
        <v>12.5</v>
      </c>
      <c r="F15" s="15">
        <v>4.3</v>
      </c>
      <c r="G15" s="15">
        <f t="shared" si="0"/>
        <v>53.8</v>
      </c>
      <c r="H15" s="17" t="s">
        <v>6</v>
      </c>
      <c r="I15" s="10">
        <f t="shared" si="1"/>
        <v>3.7000000000000002E-3</v>
      </c>
      <c r="J15" s="10">
        <f t="shared" si="2"/>
        <v>0.47</v>
      </c>
      <c r="K15" s="31">
        <f t="shared" si="3"/>
        <v>0.67</v>
      </c>
    </row>
    <row r="16" spans="2:11" x14ac:dyDescent="0.4">
      <c r="B16" s="10">
        <v>8</v>
      </c>
      <c r="C16" s="34">
        <v>29</v>
      </c>
      <c r="D16" s="10" t="s">
        <v>89</v>
      </c>
      <c r="E16" s="31">
        <v>13.5</v>
      </c>
      <c r="F16" s="15">
        <v>5.7</v>
      </c>
      <c r="G16" s="15">
        <f t="shared" si="0"/>
        <v>77</v>
      </c>
      <c r="H16" s="17" t="s">
        <v>6</v>
      </c>
      <c r="I16" s="10">
        <f t="shared" si="1"/>
        <v>3.7000000000000002E-3</v>
      </c>
      <c r="J16" s="10">
        <f t="shared" si="2"/>
        <v>0.47</v>
      </c>
      <c r="K16" s="31">
        <f t="shared" si="3"/>
        <v>0.75</v>
      </c>
    </row>
    <row r="17" spans="2:11" x14ac:dyDescent="0.4">
      <c r="B17" s="10">
        <v>9</v>
      </c>
      <c r="C17" s="34">
        <v>46</v>
      </c>
      <c r="D17" s="10" t="s">
        <v>90</v>
      </c>
      <c r="E17" s="31">
        <v>3.6</v>
      </c>
      <c r="F17" s="15">
        <v>1.9</v>
      </c>
      <c r="G17" s="15">
        <f t="shared" si="0"/>
        <v>6.8</v>
      </c>
      <c r="H17" s="17" t="s">
        <v>6</v>
      </c>
      <c r="I17" s="10">
        <f t="shared" si="1"/>
        <v>3.7000000000000002E-3</v>
      </c>
      <c r="J17" s="10">
        <f t="shared" si="2"/>
        <v>0.47</v>
      </c>
      <c r="K17" s="31">
        <f t="shared" si="3"/>
        <v>0.5</v>
      </c>
    </row>
    <row r="18" spans="2:11" x14ac:dyDescent="0.4">
      <c r="B18" s="10">
        <v>10</v>
      </c>
      <c r="C18" s="34">
        <v>47</v>
      </c>
      <c r="D18" s="10" t="s">
        <v>91</v>
      </c>
      <c r="E18" s="31">
        <v>16.5</v>
      </c>
      <c r="F18" s="15">
        <v>8.1999999999999993</v>
      </c>
      <c r="G18" s="15">
        <f t="shared" si="0"/>
        <v>135.30000000000001</v>
      </c>
      <c r="H18" s="17" t="s">
        <v>6</v>
      </c>
      <c r="I18" s="10">
        <f t="shared" si="1"/>
        <v>3.7000000000000002E-3</v>
      </c>
      <c r="J18" s="10">
        <f t="shared" si="2"/>
        <v>0.47</v>
      </c>
      <c r="K18" s="31">
        <f t="shared" si="3"/>
        <v>0.97</v>
      </c>
    </row>
    <row r="19" spans="2:11" x14ac:dyDescent="0.4">
      <c r="B19" s="10">
        <v>11</v>
      </c>
      <c r="C19" s="34">
        <v>50</v>
      </c>
      <c r="D19" s="10" t="s">
        <v>92</v>
      </c>
      <c r="E19" s="31">
        <v>30.2</v>
      </c>
      <c r="F19" s="15">
        <v>5.2</v>
      </c>
      <c r="G19" s="15">
        <f t="shared" si="0"/>
        <v>157</v>
      </c>
      <c r="H19" s="17" t="s">
        <v>6</v>
      </c>
      <c r="I19" s="10">
        <f t="shared" si="1"/>
        <v>3.7000000000000002E-3</v>
      </c>
      <c r="J19" s="10">
        <f t="shared" si="2"/>
        <v>0.47</v>
      </c>
      <c r="K19" s="31">
        <f t="shared" si="3"/>
        <v>1.05</v>
      </c>
    </row>
    <row r="20" spans="2:11" x14ac:dyDescent="0.4">
      <c r="B20" s="10">
        <v>12</v>
      </c>
      <c r="C20" s="34">
        <v>51</v>
      </c>
      <c r="D20" s="10" t="s">
        <v>93</v>
      </c>
      <c r="E20" s="31">
        <v>28.5</v>
      </c>
      <c r="F20" s="15">
        <v>10.199999999999999</v>
      </c>
      <c r="G20" s="15">
        <f t="shared" si="0"/>
        <v>290.7</v>
      </c>
      <c r="H20" s="17" t="s">
        <v>6</v>
      </c>
      <c r="I20" s="10">
        <f t="shared" si="1"/>
        <v>3.7000000000000002E-3</v>
      </c>
      <c r="J20" s="10">
        <f t="shared" si="2"/>
        <v>0.47</v>
      </c>
      <c r="K20" s="31">
        <f t="shared" si="3"/>
        <v>1.55</v>
      </c>
    </row>
    <row r="21" spans="2:11" x14ac:dyDescent="0.4">
      <c r="B21" s="10">
        <v>13</v>
      </c>
      <c r="C21" s="34">
        <v>73</v>
      </c>
      <c r="D21" s="10" t="s">
        <v>94</v>
      </c>
      <c r="E21" s="31">
        <v>2.5</v>
      </c>
      <c r="F21" s="15">
        <v>3</v>
      </c>
      <c r="G21" s="15">
        <f t="shared" si="0"/>
        <v>7.5</v>
      </c>
      <c r="H21" s="17" t="s">
        <v>6</v>
      </c>
      <c r="I21" s="10">
        <f t="shared" si="1"/>
        <v>3.7000000000000002E-3</v>
      </c>
      <c r="J21" s="10">
        <f t="shared" si="2"/>
        <v>0.47</v>
      </c>
      <c r="K21" s="31">
        <f t="shared" si="3"/>
        <v>0.5</v>
      </c>
    </row>
    <row r="22" spans="2:11" x14ac:dyDescent="0.4">
      <c r="B22" s="10">
        <v>14</v>
      </c>
      <c r="C22" s="34">
        <v>108</v>
      </c>
      <c r="D22" s="10" t="s">
        <v>95</v>
      </c>
      <c r="E22" s="31">
        <v>30</v>
      </c>
      <c r="F22" s="15">
        <v>4.8</v>
      </c>
      <c r="G22" s="15">
        <f t="shared" si="0"/>
        <v>144</v>
      </c>
      <c r="H22" s="17" t="s">
        <v>6</v>
      </c>
      <c r="I22" s="10">
        <f t="shared" si="1"/>
        <v>3.7000000000000002E-3</v>
      </c>
      <c r="J22" s="10">
        <f t="shared" si="2"/>
        <v>0.47</v>
      </c>
      <c r="K22" s="31">
        <f t="shared" si="3"/>
        <v>1</v>
      </c>
    </row>
    <row r="23" spans="2:11" x14ac:dyDescent="0.4">
      <c r="B23" s="10">
        <v>15</v>
      </c>
      <c r="C23" s="34">
        <v>113</v>
      </c>
      <c r="D23" s="10" t="s">
        <v>96</v>
      </c>
      <c r="E23" s="31">
        <v>2.5</v>
      </c>
      <c r="F23" s="15">
        <v>3.9</v>
      </c>
      <c r="G23" s="15">
        <f t="shared" si="0"/>
        <v>9.8000000000000007</v>
      </c>
      <c r="H23" s="17" t="s">
        <v>6</v>
      </c>
      <c r="I23" s="10">
        <f t="shared" si="1"/>
        <v>3.7000000000000002E-3</v>
      </c>
      <c r="J23" s="10">
        <f t="shared" si="2"/>
        <v>0.47</v>
      </c>
      <c r="K23" s="31">
        <f t="shared" si="3"/>
        <v>0.51</v>
      </c>
    </row>
    <row r="24" spans="2:11" x14ac:dyDescent="0.4">
      <c r="B24" s="10">
        <v>16</v>
      </c>
      <c r="C24" s="34">
        <v>115</v>
      </c>
      <c r="D24" s="10" t="s">
        <v>97</v>
      </c>
      <c r="E24" s="31">
        <v>4</v>
      </c>
      <c r="F24" s="15">
        <v>2.5</v>
      </c>
      <c r="G24" s="15">
        <f t="shared" si="0"/>
        <v>10</v>
      </c>
      <c r="H24" s="17" t="s">
        <v>6</v>
      </c>
      <c r="I24" s="10">
        <f t="shared" si="1"/>
        <v>3.7000000000000002E-3</v>
      </c>
      <c r="J24" s="10">
        <f t="shared" si="2"/>
        <v>0.47</v>
      </c>
      <c r="K24" s="31">
        <f t="shared" si="3"/>
        <v>0.51</v>
      </c>
    </row>
    <row r="25" spans="2:11" x14ac:dyDescent="0.4">
      <c r="B25" s="10">
        <v>17</v>
      </c>
      <c r="C25" s="34">
        <v>125</v>
      </c>
      <c r="D25" s="10" t="s">
        <v>98</v>
      </c>
      <c r="E25" s="31">
        <v>26</v>
      </c>
      <c r="F25" s="15">
        <v>8.1999999999999993</v>
      </c>
      <c r="G25" s="15">
        <f t="shared" si="0"/>
        <v>213.2</v>
      </c>
      <c r="H25" s="17" t="s">
        <v>6</v>
      </c>
      <c r="I25" s="10">
        <f t="shared" si="1"/>
        <v>3.7000000000000002E-3</v>
      </c>
      <c r="J25" s="10">
        <f t="shared" si="2"/>
        <v>0.47</v>
      </c>
      <c r="K25" s="31">
        <f t="shared" si="3"/>
        <v>1.26</v>
      </c>
    </row>
    <row r="26" spans="2:11" x14ac:dyDescent="0.4">
      <c r="B26" s="10">
        <v>18</v>
      </c>
      <c r="C26" s="34">
        <v>126</v>
      </c>
      <c r="D26" s="10" t="s">
        <v>99</v>
      </c>
      <c r="E26" s="31">
        <v>10.5</v>
      </c>
      <c r="F26" s="15">
        <v>8</v>
      </c>
      <c r="G26" s="15">
        <f t="shared" si="0"/>
        <v>84</v>
      </c>
      <c r="H26" s="17" t="s">
        <v>6</v>
      </c>
      <c r="I26" s="10">
        <f t="shared" si="1"/>
        <v>3.7000000000000002E-3</v>
      </c>
      <c r="J26" s="10">
        <f t="shared" si="2"/>
        <v>0.47</v>
      </c>
      <c r="K26" s="31">
        <f t="shared" si="3"/>
        <v>0.78</v>
      </c>
    </row>
    <row r="27" spans="2:11" x14ac:dyDescent="0.4">
      <c r="B27" s="10"/>
      <c r="C27" s="10"/>
      <c r="D27" s="10"/>
      <c r="E27" s="15"/>
      <c r="F27" s="15"/>
      <c r="G27" s="15"/>
      <c r="H27" s="17"/>
      <c r="I27" s="10"/>
      <c r="J27" s="10"/>
      <c r="K27" s="31"/>
    </row>
    <row r="28" spans="2:11" x14ac:dyDescent="0.4">
      <c r="B28" s="10"/>
      <c r="C28" s="10"/>
      <c r="D28" s="10"/>
      <c r="E28" s="15"/>
      <c r="F28" s="15"/>
      <c r="G28" s="15"/>
      <c r="H28" s="17"/>
      <c r="I28" s="10"/>
      <c r="J28" s="10"/>
      <c r="K28" s="31"/>
    </row>
    <row r="29" spans="2:11" x14ac:dyDescent="0.4">
      <c r="B29" s="10"/>
      <c r="C29" s="10"/>
      <c r="D29" s="10"/>
      <c r="E29" s="15"/>
      <c r="F29" s="15"/>
      <c r="G29" s="15"/>
      <c r="H29" s="17"/>
      <c r="I29" s="13"/>
      <c r="J29" s="13"/>
      <c r="K29" s="31"/>
    </row>
    <row r="30" spans="2:11" x14ac:dyDescent="0.4">
      <c r="B30" s="10"/>
      <c r="C30" s="10"/>
      <c r="D30" s="10"/>
      <c r="E30" s="15"/>
      <c r="F30" s="15"/>
      <c r="G30" s="15"/>
      <c r="H30" s="17"/>
      <c r="I30" s="10"/>
      <c r="J30" s="10"/>
      <c r="K30" s="31"/>
    </row>
    <row r="31" spans="2:11" x14ac:dyDescent="0.4">
      <c r="B31" s="10"/>
      <c r="C31" s="19"/>
      <c r="D31" s="10"/>
      <c r="E31" s="15"/>
      <c r="F31" s="15"/>
      <c r="G31" s="15"/>
      <c r="H31" s="17"/>
      <c r="I31" s="10"/>
      <c r="J31" s="10"/>
      <c r="K31" s="31"/>
    </row>
    <row r="32" spans="2:11" x14ac:dyDescent="0.4">
      <c r="B32" s="10"/>
      <c r="C32" s="10"/>
      <c r="D32" s="10"/>
      <c r="E32" s="15"/>
      <c r="F32" s="15"/>
      <c r="G32" s="15"/>
      <c r="H32" s="17"/>
      <c r="I32" s="10"/>
      <c r="J32" s="10"/>
      <c r="K32" s="31"/>
    </row>
    <row r="33" spans="2:15" x14ac:dyDescent="0.4">
      <c r="B33" s="10"/>
      <c r="C33" s="10"/>
      <c r="D33" s="10"/>
      <c r="E33" s="10"/>
      <c r="F33" s="10"/>
      <c r="G33" s="10"/>
      <c r="H33" s="17"/>
      <c r="I33" s="10"/>
      <c r="J33" s="19" t="s">
        <v>45</v>
      </c>
      <c r="K33" s="31">
        <f>SUMIFS(K9:K26,E9:E26,"&gt;10")</f>
        <v>11.86</v>
      </c>
      <c r="N33" s="1" t="s">
        <v>45</v>
      </c>
      <c r="O33" s="1" t="s">
        <v>100</v>
      </c>
    </row>
    <row r="34" spans="2:15" x14ac:dyDescent="0.4">
      <c r="B34" s="10"/>
      <c r="C34" s="10"/>
      <c r="D34" s="10"/>
      <c r="E34" s="10"/>
      <c r="F34" s="10"/>
      <c r="G34" s="10"/>
      <c r="H34" s="17"/>
      <c r="I34" s="10"/>
      <c r="J34" s="19" t="s">
        <v>46</v>
      </c>
      <c r="K34" s="31">
        <f>SUMIFS(K9:K26,E9:E26,"&lt;10")</f>
        <v>3.7699999999999996</v>
      </c>
      <c r="N34" s="1" t="s">
        <v>46</v>
      </c>
      <c r="O34" s="1" t="s">
        <v>101</v>
      </c>
    </row>
    <row r="35" spans="2:15" x14ac:dyDescent="0.4">
      <c r="B35" s="29"/>
      <c r="C35" s="30"/>
    </row>
    <row r="36" spans="2:15" x14ac:dyDescent="0.4">
      <c r="C36" s="1" t="s">
        <v>47</v>
      </c>
      <c r="E36" s="5"/>
      <c r="F36" s="45" t="s">
        <v>106</v>
      </c>
      <c r="G36" s="43"/>
      <c r="H36" s="7" t="s">
        <v>107</v>
      </c>
    </row>
    <row r="37" spans="2:15" x14ac:dyDescent="0.4">
      <c r="C37" s="1" t="s">
        <v>48</v>
      </c>
      <c r="E37" s="10" t="s">
        <v>104</v>
      </c>
      <c r="F37" s="10">
        <f>COUNTIF(E9:E26,"&gt;10")</f>
        <v>11</v>
      </c>
      <c r="G37" s="10" t="s">
        <v>103</v>
      </c>
      <c r="H37" s="10">
        <f>ROUND(0.0001*F37^2+0.057*F37+2.1,2)</f>
        <v>2.74</v>
      </c>
    </row>
    <row r="38" spans="2:15" x14ac:dyDescent="0.4">
      <c r="C38" s="1" t="s">
        <v>49</v>
      </c>
      <c r="E38" s="10" t="s">
        <v>105</v>
      </c>
      <c r="F38" s="10">
        <f>COUNTIF(E9:E26,"&lt;10")</f>
        <v>7</v>
      </c>
      <c r="G38" s="10" t="s">
        <v>103</v>
      </c>
      <c r="H38" s="31">
        <f>ROUND(0.0001*F38^2+0.057*F38+2.1,2)</f>
        <v>2.5</v>
      </c>
    </row>
  </sheetData>
  <mergeCells count="9">
    <mergeCell ref="F36:G36"/>
    <mergeCell ref="K7:K8"/>
    <mergeCell ref="I7:J7"/>
    <mergeCell ref="C7:C8"/>
    <mergeCell ref="B7:B8"/>
    <mergeCell ref="D7:D8"/>
    <mergeCell ref="E7:E8"/>
    <mergeCell ref="F7:F8"/>
    <mergeCell ref="H7:H8"/>
  </mergeCells>
  <phoneticPr fontId="1"/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数量集計表</vt:lpstr>
      <vt:lpstr>点検日数計算書</vt:lpstr>
      <vt:lpstr>点検調書作成日数計算書</vt:lpstr>
      <vt:lpstr>数量集計表!Print_Area</vt:lpstr>
      <vt:lpstr>点検調書作成日数計算書!Print_Area</vt:lpstr>
      <vt:lpstr>点検日数計算書!Print_Area</vt:lpstr>
      <vt:lpstr>数量集計表!Print_Titles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WS629</dc:creator>
  <cp:lastModifiedBy>Administrator</cp:lastModifiedBy>
  <cp:lastPrinted>2025-04-30T01:25:02Z</cp:lastPrinted>
  <dcterms:created xsi:type="dcterms:W3CDTF">2024-04-05T02:51:08Z</dcterms:created>
  <dcterms:modified xsi:type="dcterms:W3CDTF">2025-04-30T01:43:47Z</dcterms:modified>
</cp:coreProperties>
</file>